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975" tabRatio="901"/>
  </bookViews>
  <sheets>
    <sheet name="目录" sheetId="2" r:id="rId1"/>
    <sheet name="1一般公共预算收支总表" sheetId="3" r:id="rId2"/>
    <sheet name="2一般公共预算收入表" sheetId="4" r:id="rId3"/>
    <sheet name="3一般公共预算支出表" sheetId="5" r:id="rId4"/>
    <sheet name="4一般公共预算收支平衡表" sheetId="50" r:id="rId5"/>
    <sheet name="5一般公共预算本级基本支出表（按经济分类）" sheetId="6" r:id="rId6"/>
    <sheet name="6一般公共预算本级支出表（按功能分类）" sheetId="35" r:id="rId7"/>
    <sheet name="7一般公共预算税收返还和转移支付表" sheetId="36" r:id="rId8"/>
    <sheet name="8专项转移支付分地区、分项目表" sheetId="18" r:id="rId9"/>
    <sheet name="9政府一般债务限额和余额情况表" sheetId="37" r:id="rId10"/>
    <sheet name="10政府性基金收支计划总表" sheetId="30" r:id="rId11"/>
    <sheet name="11政府性基金收入表" sheetId="32" r:id="rId12"/>
    <sheet name="12政府性基金支出表" sheetId="31" r:id="rId13"/>
    <sheet name="13会同县本级政府性基金支出表 " sheetId="43" r:id="rId14"/>
    <sheet name="14会同县政府性基金转移支付表" sheetId="44" r:id="rId15"/>
    <sheet name="15政府专项债务限额和余额情况表" sheetId="38" r:id="rId16"/>
    <sheet name="16国有资本经营预算收入表 " sheetId="39" r:id="rId17"/>
    <sheet name="17国有资本经营预算支出表" sheetId="29" r:id="rId18"/>
    <sheet name="18本级国有资本经营预算收入表" sheetId="45" r:id="rId19"/>
    <sheet name="19本级国有资本经营预算支出表" sheetId="46" r:id="rId20"/>
    <sheet name="20国有资本经营预算转移支出表" sheetId="47" r:id="rId21"/>
    <sheet name="21社会保险基金收支总表" sheetId="22" r:id="rId22"/>
    <sheet name="22社会保险基金预算收入表 " sheetId="40" r:id="rId23"/>
    <sheet name="23社会保险基金预算支出表 " sheetId="41" r:id="rId24"/>
    <sheet name="24三公经费汇总表 " sheetId="42" r:id="rId25"/>
    <sheet name="25本级新增地方政府债券资金安排方案" sheetId="48" r:id="rId26"/>
    <sheet name="26地方政府债务情况表" sheetId="49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_xlnm._FilterDatabase" localSheetId="6" hidden="1">'6一般公共预算本级支出表（按功能分类）'!$A$5:$H$1247</definedName>
    <definedName name="g">#N/A</definedName>
    <definedName name="_xlnm.Print_Area" localSheetId="11" hidden="1">#REF!</definedName>
    <definedName name="_xlnm.Print_Area" localSheetId="10" hidden="1">#REF!</definedName>
    <definedName name="_xlnm.Print_Area" localSheetId="12" hidden="1">#REF!</definedName>
    <definedName name="_xlnm.Print_Area" localSheetId="1">'1一般公共预算收支总表'!$A$1:$H$24</definedName>
    <definedName name="_xlnm.Print_Area" localSheetId="5">'5一般公共预算本级基本支出表（按经济分类）'!$A$1:$H$25</definedName>
    <definedName name="_xlnm.Print_Area" localSheetId="3">'3一般公共预算支出表'!$A$1:$H$31</definedName>
    <definedName name="_xlnm.Print_Area" hidden="1">[1]明细表!$A$1:$E$120</definedName>
    <definedName name="_xlnm.Print_Titles" localSheetId="11" hidden="1">#REF!</definedName>
    <definedName name="_xlnm.Print_Titles" localSheetId="10" hidden="1">#REF!</definedName>
    <definedName name="_xlnm.Print_Titles" localSheetId="12" hidden="1">#REF!</definedName>
    <definedName name="_xlnm.Print_Titles" localSheetId="2">'2一般公共预算收入表'!$1:3</definedName>
    <definedName name="_xlnm.Print_Titles" localSheetId="1">'1一般公共预算收支总表'!$1:3</definedName>
    <definedName name="_xlnm.Print_Titles" localSheetId="5">'5一般公共预算本级基本支出表（按经济分类）'!$1:$3</definedName>
    <definedName name="_xlnm.Print_Titles" localSheetId="3">'3一般公共预算支出表'!$1:3</definedName>
    <definedName name="_xlnm.Print_Titles" hidden="1">#REF!</definedName>
    <definedName name="汇总表" localSheetId="11" hidden="1">#REF!</definedName>
    <definedName name="汇总表" localSheetId="10" hidden="1">#REF!</definedName>
    <definedName name="汇总表" localSheetId="12" hidden="1">#REF!</definedName>
    <definedName name="汇总表" localSheetId="0" hidden="1">#REF!</definedName>
    <definedName name="汇总表" localSheetId="2" hidden="1">#REF!</definedName>
    <definedName name="汇总表" localSheetId="1" hidden="1">#REF!</definedName>
    <definedName name="汇总表" localSheetId="8" hidden="1">#REF!</definedName>
    <definedName name="汇总表" localSheetId="5" hidden="1">#REF!</definedName>
    <definedName name="汇总表" hidden="1">#REF!</definedName>
    <definedName name="明细表" localSheetId="11" hidden="1">#REF!</definedName>
    <definedName name="明细表" localSheetId="10" hidden="1">#REF!</definedName>
    <definedName name="明细表" localSheetId="12" hidden="1">#REF!</definedName>
    <definedName name="明细表" localSheetId="0" hidden="1">[2]城市污水处理收入!$A$1:$E$10</definedName>
    <definedName name="明细表" localSheetId="1" hidden="1">[3]城市污水处理收入!$A$1:$E$10</definedName>
    <definedName name="明细表" hidden="1">[1]城市污水处理收入!$A$1:$E$10</definedName>
    <definedName name="一般公共预算支出明细表" localSheetId="0" hidden="1">#REF!</definedName>
    <definedName name="一般公共预算支出明细表" localSheetId="2" hidden="1">#REF!</definedName>
    <definedName name="一般公共预算支出明细表" localSheetId="1" hidden="1">#REF!</definedName>
    <definedName name="一般公共预算支出明细表" localSheetId="8" hidden="1">#REF!</definedName>
    <definedName name="一般公共预算支出明细表" localSheetId="5" hidden="1">#REF!</definedName>
    <definedName name="一般公共预算支出明细表" hidden="1">#REF!</definedName>
    <definedName name="地区名称">[5]封面!$B$2:$B$6</definedName>
    <definedName name="_xlnm.Print_Titles" localSheetId="6">'6一般公共预算本级支出表（按功能分类）'!$2:$5</definedName>
    <definedName name="_xlnm.Print_Area" localSheetId="6">'6一般公共预算本级支出表（按功能分类）'!$A$1:$H$1250</definedName>
    <definedName name="_xlnm.Print_Area" localSheetId="0">目录!$B$2:$B$19</definedName>
    <definedName name="_xlnm.Print_Area" localSheetId="24" hidden="1">[6]明细表!$A$1:$E$120</definedName>
    <definedName name="_xlnm.Print_Titles" localSheetId="24" hidden="1">#REF!</definedName>
    <definedName name="汇总表" localSheetId="24" hidden="1">#REF!</definedName>
    <definedName name="明细表" localSheetId="24" hidden="1">[6]城市污水处理收入!$A$1:$E$10</definedName>
    <definedName name="一般公共预算支出明细表" localSheetId="24" hidden="1">#REF!</definedName>
    <definedName name="地区名称" localSheetId="24">[7]封面!$B$2:$B$6</definedName>
  </definedNames>
  <calcPr calcId="144525" concurrentCalc="0"/>
</workbook>
</file>

<file path=xl/sharedStrings.xml><?xml version="1.0" encoding="utf-8"?>
<sst xmlns="http://schemas.openxmlformats.org/spreadsheetml/2006/main" count="2013" uniqueCount="1354">
  <si>
    <t xml:space="preserve">                 目   录</t>
  </si>
  <si>
    <t>1、一般公共预算收支总表</t>
  </si>
  <si>
    <t>2、一般公共预算收入表</t>
  </si>
  <si>
    <t>3、一般公共预算支出表</t>
  </si>
  <si>
    <t>4、一般公共预算本级基本支出表</t>
  </si>
  <si>
    <t>5、一般公共预算本级支出表</t>
  </si>
  <si>
    <t>6、一般公共预算税收返还和转移支付表</t>
  </si>
  <si>
    <t>7、专项转移支付分地区、分项目表</t>
  </si>
  <si>
    <t>8、政府一般债务限额和余额情况表</t>
  </si>
  <si>
    <t>9、政府性基金收支计划总表</t>
  </si>
  <si>
    <t>10、政府性基金收入表</t>
  </si>
  <si>
    <t>11、政府性基金支出表</t>
  </si>
  <si>
    <t>12、政府专项债务限额和余额情况表</t>
  </si>
  <si>
    <t>13、国有资本经营预算收入表</t>
  </si>
  <si>
    <t>14、国有资本经营预算支出表</t>
  </si>
  <si>
    <t>15、社会保险基金预算收支总表</t>
  </si>
  <si>
    <t>16、社会保险基金预算收入表</t>
  </si>
  <si>
    <t>17、社会保险基金预算支出表</t>
  </si>
  <si>
    <t>18、三公经费汇总表</t>
  </si>
  <si>
    <r>
      <t xml:space="preserve"> </t>
    </r>
    <r>
      <rPr>
        <sz val="12"/>
        <rFont val="方正小标宋简体"/>
        <charset val="134"/>
      </rPr>
      <t xml:space="preserve">                                    </t>
    </r>
    <r>
      <rPr>
        <sz val="22"/>
        <rFont val="方正小标宋简体"/>
        <charset val="134"/>
      </rPr>
      <t>2022年一般公共预算收支总表</t>
    </r>
  </si>
  <si>
    <t>单位：万元</t>
  </si>
  <si>
    <t>收入名称</t>
  </si>
  <si>
    <t>金额</t>
  </si>
  <si>
    <t>支出名称</t>
  </si>
  <si>
    <t>一、一般公共预算县级收入</t>
  </si>
  <si>
    <t>一、上解上级支出</t>
  </si>
  <si>
    <t>二、转移性收入</t>
  </si>
  <si>
    <t>二、一般公共预算支出</t>
  </si>
  <si>
    <t xml:space="preserve">    （一）上级财力补助</t>
  </si>
  <si>
    <t xml:space="preserve">    1.工资福利支出</t>
  </si>
  <si>
    <t xml:space="preserve">      1.税收返还</t>
  </si>
  <si>
    <t xml:space="preserve">    2.商品和服务支出</t>
  </si>
  <si>
    <t xml:space="preserve">      2.财力性一般性转移支付小计</t>
  </si>
  <si>
    <t xml:space="preserve">    3.对个人和家庭补助支出</t>
  </si>
  <si>
    <t xml:space="preserve">          均衡性转移支付收入</t>
  </si>
  <si>
    <t>　　4.单位项目支出</t>
  </si>
  <si>
    <t xml:space="preserve">          县级基本财力保障</t>
  </si>
  <si>
    <t>　　5.专项资金支出</t>
  </si>
  <si>
    <t xml:space="preserve">          民族地区转移支付收入</t>
  </si>
  <si>
    <t xml:space="preserve">    6.债务利息及费用支出</t>
  </si>
  <si>
    <t xml:space="preserve">          结算补助收入</t>
  </si>
  <si>
    <t xml:space="preserve">    7.债务还本支出</t>
  </si>
  <si>
    <t xml:space="preserve">          企事业单位划转补助</t>
  </si>
  <si>
    <t xml:space="preserve">    8.预备费</t>
  </si>
  <si>
    <t xml:space="preserve">          重点生态功能区转移支付</t>
  </si>
  <si>
    <t xml:space="preserve">    9.其他支出</t>
  </si>
  <si>
    <t xml:space="preserve">          固定补助收入</t>
  </si>
  <si>
    <t xml:space="preserve">    10.转移性支出</t>
  </si>
  <si>
    <t xml:space="preserve">          革命老区转移支付</t>
  </si>
  <si>
    <t xml:space="preserve">    11.上级非财力性转移支付安排的支出</t>
  </si>
  <si>
    <t xml:space="preserve">          其他一般性转移支付收入</t>
  </si>
  <si>
    <t xml:space="preserve">    （二）上级非财力补助</t>
  </si>
  <si>
    <t xml:space="preserve">       1.一般性转移支付</t>
  </si>
  <si>
    <t xml:space="preserve">       2.专项转移支付</t>
  </si>
  <si>
    <t>四、调入资金</t>
  </si>
  <si>
    <t>收入合计</t>
  </si>
  <si>
    <t>支出合计</t>
  </si>
  <si>
    <t>一般公共预算收入表</t>
  </si>
  <si>
    <t>　　　　　　　　单位：万元</t>
  </si>
  <si>
    <t>序号</t>
  </si>
  <si>
    <t>收   入   项   目</t>
  </si>
  <si>
    <t>2020年决算数（实际数)</t>
  </si>
  <si>
    <t>2021年预算数</t>
  </si>
  <si>
    <t>2022年预算数</t>
  </si>
  <si>
    <t>同比增长（%）</t>
  </si>
  <si>
    <t>增减额</t>
  </si>
  <si>
    <t>领导审定</t>
  </si>
  <si>
    <t>备              注</t>
  </si>
  <si>
    <t>-</t>
  </si>
  <si>
    <t>收  入  总  计</t>
  </si>
  <si>
    <t xml:space="preserve">  2021年预计完成数44821万元，2022年拟按增长8%测算</t>
  </si>
  <si>
    <t xml:space="preserve"> 县国税局</t>
  </si>
  <si>
    <t xml:space="preserve"> 县地税局</t>
  </si>
  <si>
    <t xml:space="preserve"> 县财政局</t>
  </si>
  <si>
    <t>(一)税收返还</t>
  </si>
  <si>
    <t>按2020年结算数预算</t>
  </si>
  <si>
    <t xml:space="preserve">    1.增值税和消费税返还收入</t>
  </si>
  <si>
    <t>　　2.“营改增”税收返还收入</t>
  </si>
  <si>
    <t xml:space="preserve">    3.所得税基数返还收入</t>
  </si>
  <si>
    <t xml:space="preserve">    4.成品油价格和税费改革税收返还收入</t>
  </si>
  <si>
    <t xml:space="preserve">    5.其它税收返还收入（含“省直管县”财政体制改革基数返还</t>
  </si>
  <si>
    <t>(二)一般性转移支付（财力性）</t>
  </si>
  <si>
    <t>财力性补助均按100%预算</t>
  </si>
  <si>
    <t xml:space="preserve">   1.均衡性转移支付收入</t>
  </si>
  <si>
    <t>按2021年实际收入数预算</t>
  </si>
  <si>
    <t xml:space="preserve">   2.县级基本财力保障</t>
  </si>
  <si>
    <t xml:space="preserve">   3.民族地区转移支付收入</t>
  </si>
  <si>
    <t xml:space="preserve">   4.结算补助收入</t>
  </si>
  <si>
    <t>　　（1）定额结算补助</t>
  </si>
  <si>
    <t>　　（2）其它结算补助</t>
  </si>
  <si>
    <t xml:space="preserve">     　　 其中：特殊县补助</t>
  </si>
  <si>
    <t>　5.企事业单位划转补助</t>
  </si>
  <si>
    <t>　9.重点生态功能区转移支付</t>
  </si>
  <si>
    <t>　10.固定补助收入</t>
  </si>
  <si>
    <t xml:space="preserve">     其中：调整工资转移支付</t>
  </si>
  <si>
    <t xml:space="preserve">     　    农村税费改革转移支付补助</t>
  </si>
  <si>
    <t xml:space="preserve">           工商部门停征两费转移支付收入</t>
  </si>
  <si>
    <t xml:space="preserve">           其他</t>
  </si>
  <si>
    <t xml:space="preserve">  11.革命老区转移支付</t>
  </si>
  <si>
    <t xml:space="preserve">  12.其他一般性转移支付收入</t>
  </si>
  <si>
    <t>（三）一般性转移支付（非财力性）</t>
  </si>
  <si>
    <t>（四）专项转移支付（非财力性）</t>
  </si>
  <si>
    <t>三、调入资金</t>
  </si>
  <si>
    <t xml:space="preserve">  从政府性基金收入调入15000万元，国有资本经营收入调入270万元</t>
  </si>
  <si>
    <t>一般公共预算支出表</t>
  </si>
  <si>
    <t>支　出　项　目</t>
  </si>
  <si>
    <t>同比增长</t>
  </si>
  <si>
    <t>备    注</t>
  </si>
  <si>
    <t>支　出　总　计</t>
  </si>
  <si>
    <t>中央借款上解及向中央作贡献上解</t>
  </si>
  <si>
    <t>按2020年结算测算</t>
  </si>
  <si>
    <t>税务经费及农业税价差上解</t>
  </si>
  <si>
    <t>工商部门、技术监督、药品监督部门经费上划</t>
  </si>
  <si>
    <t>乡镇财政管理经费上划</t>
  </si>
  <si>
    <t>省垫付粮食风险基金和新增粮食财务挂帐贴息上解</t>
  </si>
  <si>
    <t xml:space="preserve">  对口支援上解</t>
  </si>
  <si>
    <t>按2020年结算测算，其中：援藏18万元，援疆53万元</t>
  </si>
  <si>
    <t>体制改革后所得税及资源税、土地增值税和城镇土地使用税上解</t>
  </si>
  <si>
    <t>地方教育附加上解</t>
  </si>
  <si>
    <t>省直管县对市上解</t>
  </si>
  <si>
    <t>按2020年结算测算，其中：定额上解550万元，非定额上解467万元。</t>
  </si>
  <si>
    <t>基本公共服务领域支出基数上解</t>
  </si>
  <si>
    <t>检察院、法院上划省管基数上解</t>
  </si>
  <si>
    <t>市县税务部门经费基数划转等其他专项上解</t>
  </si>
  <si>
    <t>按2020年结算测算，其中：市县税务部门经费基数划转-84万元。</t>
  </si>
  <si>
    <t xml:space="preserve">    工资福利支出</t>
  </si>
  <si>
    <t xml:space="preserve">    商品和服务支出</t>
  </si>
  <si>
    <t>增加公务员职务职级并行车补100万事业单位车补1000万</t>
  </si>
  <si>
    <t xml:space="preserve">    对个人和家庭补助支出</t>
  </si>
  <si>
    <t xml:space="preserve">    项目支出</t>
  </si>
  <si>
    <t>　　    单位项目支出</t>
  </si>
  <si>
    <t xml:space="preserve">    　     其中：非税收入项目支出</t>
  </si>
  <si>
    <t>　　   专项资金支出</t>
  </si>
  <si>
    <t xml:space="preserve">    债务利息及费用支出</t>
  </si>
  <si>
    <t xml:space="preserve">    债务还本支出</t>
  </si>
  <si>
    <t xml:space="preserve">    预备费</t>
  </si>
  <si>
    <t xml:space="preserve">    其他支出</t>
  </si>
  <si>
    <t xml:space="preserve">    转移性支出</t>
  </si>
  <si>
    <t xml:space="preserve">   上级非财力性转移支付安排的支出</t>
  </si>
  <si>
    <r>
      <rPr>
        <b/>
        <sz val="16"/>
        <rFont val="Times New Roman"/>
        <charset val="0"/>
      </rPr>
      <t>2022</t>
    </r>
    <r>
      <rPr>
        <b/>
        <sz val="16"/>
        <rFont val="宋体"/>
        <charset val="0"/>
      </rPr>
      <t>年财政一般预算收支平衡表</t>
    </r>
  </si>
  <si>
    <t>收                          入</t>
  </si>
  <si>
    <t>支                          出</t>
  </si>
  <si>
    <t>项          目</t>
  </si>
  <si>
    <t>备注</t>
  </si>
  <si>
    <t xml:space="preserve">                         </t>
  </si>
  <si>
    <t>结余</t>
  </si>
  <si>
    <t>收  入  合  计</t>
  </si>
  <si>
    <r>
      <t xml:space="preserve">                                      </t>
    </r>
    <r>
      <rPr>
        <b/>
        <sz val="20"/>
        <rFont val="方正小标宋简体"/>
        <charset val="134"/>
      </rPr>
      <t>一般公共预算本级基本支出表</t>
    </r>
  </si>
  <si>
    <t>序
号</t>
  </si>
  <si>
    <t>科目代码</t>
  </si>
  <si>
    <t>支出项目名称</t>
  </si>
  <si>
    <t>2021年
预算数</t>
  </si>
  <si>
    <t>2022年
预算数</t>
  </si>
  <si>
    <t>备   注</t>
  </si>
  <si>
    <t>合  计</t>
  </si>
  <si>
    <t>一、机关工资福利及事业单位经常性补助支出小计</t>
  </si>
  <si>
    <t xml:space="preserve">  全额人员工资津补贴</t>
  </si>
  <si>
    <t xml:space="preserve">  全额人员统发工资。预计2022年新招公务员、事业编人员、复原军人安置共400人，2880万元；预计晋级调档工资600万元</t>
  </si>
  <si>
    <t xml:space="preserve">  差额及自收自支人员补助</t>
  </si>
  <si>
    <t xml:space="preserve">  列入单位经常性补助</t>
  </si>
  <si>
    <t xml:space="preserve">  社会保障缴费</t>
  </si>
  <si>
    <t xml:space="preserve">  其中：机关事业单位基本养老保险缴费支出8608万元，机关事业单位职业年金缴费支出936万元，对机关事业单位养老保险基金的补助13339万元，职工基本医疗保险基金的补助4221万元</t>
  </si>
  <si>
    <t xml:space="preserve">  住房公积金</t>
  </si>
  <si>
    <t xml:space="preserve">  按工资总额的12%配套。</t>
  </si>
  <si>
    <t xml:space="preserve">  其他工资福利支出</t>
  </si>
  <si>
    <t>二、机关商品和服务支出及对事业单位经常性补助小计</t>
  </si>
  <si>
    <t xml:space="preserve">  办公经费</t>
  </si>
  <si>
    <t xml:space="preserve">  按人均2.7万元/1.2万元/年测算</t>
  </si>
  <si>
    <t xml:space="preserve">  公务用车运行维护</t>
  </si>
  <si>
    <t xml:space="preserve">  包括交通费及车辆维护费155万，个人车补2525万（含公务员职务职级并行人员车补100万，事业单位个人车补预计数1000万）</t>
  </si>
  <si>
    <t xml:space="preserve">  其它商品和服务</t>
  </si>
  <si>
    <t>三、机关资本性支出及事业单位资本性补助小计</t>
  </si>
  <si>
    <t xml:space="preserve">    专项项目支出</t>
  </si>
  <si>
    <t xml:space="preserve">    单位项目支出</t>
  </si>
  <si>
    <t xml:space="preserve">        其中：非税收入项目支出</t>
  </si>
  <si>
    <t>四、对个人和家庭的补助</t>
  </si>
  <si>
    <t>五、债务利息及费用支出</t>
  </si>
  <si>
    <t>六、债务还本支出</t>
  </si>
  <si>
    <t xml:space="preserve">  含债务风险防范专项13265万元</t>
  </si>
  <si>
    <t>七、预备费</t>
  </si>
  <si>
    <t xml:space="preserve"> </t>
  </si>
  <si>
    <t>八、其他支出</t>
  </si>
  <si>
    <t xml:space="preserve">  主要是武装部、消防队等非预算单位支出</t>
  </si>
  <si>
    <t>九、转移性支出</t>
  </si>
  <si>
    <t>十、上级非财力性转移支付安排的支出</t>
  </si>
  <si>
    <t xml:space="preserve">       其中：对个人的交通补贴</t>
  </si>
  <si>
    <t>2022年一般公共预算本级支出表</t>
  </si>
  <si>
    <t>项目</t>
  </si>
  <si>
    <t>上年预算数</t>
  </si>
  <si>
    <t>上年执行数</t>
  </si>
  <si>
    <t>预算数</t>
  </si>
  <si>
    <t>代码</t>
  </si>
  <si>
    <t>名称</t>
  </si>
  <si>
    <t>为上年预算数的%</t>
  </si>
  <si>
    <t>为上年执行数的%</t>
  </si>
  <si>
    <t>一般公共服务</t>
  </si>
  <si>
    <t xml:space="preserve">    人大事务</t>
  </si>
  <si>
    <t xml:space="preserve">      行政运行</t>
  </si>
  <si>
    <t xml:space="preserve">      一般行政管理事务</t>
  </si>
  <si>
    <t xml:space="preserve">      机关服务</t>
  </si>
  <si>
    <t xml:space="preserve">      人大会议</t>
  </si>
  <si>
    <t xml:space="preserve">      人大立法</t>
  </si>
  <si>
    <t xml:space="preserve">      人大监督</t>
  </si>
  <si>
    <t xml:space="preserve">      人大代表履职能力提升</t>
  </si>
  <si>
    <t xml:space="preserve">      代表工作</t>
  </si>
  <si>
    <t xml:space="preserve">      人大信访工作</t>
  </si>
  <si>
    <t xml:space="preserve">      事业运行</t>
  </si>
  <si>
    <t xml:space="preserve">      其他人大事务支出</t>
  </si>
  <si>
    <t xml:space="preserve">    政协事务</t>
  </si>
  <si>
    <t xml:space="preserve">      政协会议</t>
  </si>
  <si>
    <t xml:space="preserve">      </t>
  </si>
  <si>
    <t xml:space="preserve">      委员视察</t>
  </si>
  <si>
    <t xml:space="preserve">      参政议政</t>
  </si>
  <si>
    <t xml:space="preserve">      其他政协事务支出</t>
  </si>
  <si>
    <t xml:space="preserve">    政府办公厅(室)及相关机构事务</t>
  </si>
  <si>
    <t xml:space="preserve">      专项服务</t>
  </si>
  <si>
    <t xml:space="preserve">      专项业务及机关事务管理</t>
  </si>
  <si>
    <t xml:space="preserve">      政务公开审批</t>
  </si>
  <si>
    <t xml:space="preserve">      信访事务</t>
  </si>
  <si>
    <t xml:space="preserve">      参事事务</t>
  </si>
  <si>
    <t xml:space="preserve">      其他政府办公厅（室）及相关机构事务支出</t>
  </si>
  <si>
    <t xml:space="preserve">    发展与改革事务</t>
  </si>
  <si>
    <t xml:space="preserve">      战略规划与实施</t>
  </si>
  <si>
    <t xml:space="preserve">      日常经济运行调节</t>
  </si>
  <si>
    <t xml:space="preserve">      社会事业发展规划</t>
  </si>
  <si>
    <t xml:space="preserve">      经济体制改革研究</t>
  </si>
  <si>
    <t xml:space="preserve">      物价管理</t>
  </si>
  <si>
    <t xml:space="preserve">      其他发展与改革事务支出</t>
  </si>
  <si>
    <t xml:space="preserve">    统计信息事务</t>
  </si>
  <si>
    <t xml:space="preserve">      信息事务</t>
  </si>
  <si>
    <t xml:space="preserve">      专项统计业务</t>
  </si>
  <si>
    <t xml:space="preserve">      统计管理</t>
  </si>
  <si>
    <t xml:space="preserve">      专项普查活动</t>
  </si>
  <si>
    <t xml:space="preserve">      统计抽样调查</t>
  </si>
  <si>
    <t xml:space="preserve">      其他统计信息事务支出</t>
  </si>
  <si>
    <t xml:space="preserve">    财政事务</t>
  </si>
  <si>
    <t xml:space="preserve">      预算改革业务</t>
  </si>
  <si>
    <t xml:space="preserve">      财政国库业务</t>
  </si>
  <si>
    <t xml:space="preserve">      财政监察</t>
  </si>
  <si>
    <t xml:space="preserve">      信息化建设</t>
  </si>
  <si>
    <t xml:space="preserve">      财政委托业务支出</t>
  </si>
  <si>
    <t xml:space="preserve">      其他财政事务支出</t>
  </si>
  <si>
    <t xml:space="preserve">    税收事务</t>
  </si>
  <si>
    <t xml:space="preserve">      税收业务</t>
  </si>
  <si>
    <t xml:space="preserve">      其他税收事务支出</t>
  </si>
  <si>
    <t xml:space="preserve">    审计事务</t>
  </si>
  <si>
    <t xml:space="preserve">      审计业务</t>
  </si>
  <si>
    <t xml:space="preserve">      审计管理</t>
  </si>
  <si>
    <t xml:space="preserve">      其他审计事务支出</t>
  </si>
  <si>
    <t xml:space="preserve">    海关事务</t>
  </si>
  <si>
    <t xml:space="preserve">      缉私办案</t>
  </si>
  <si>
    <t xml:space="preserve">      口岸管理</t>
  </si>
  <si>
    <t xml:space="preserve">      海关关务</t>
  </si>
  <si>
    <t xml:space="preserve">      关税征管</t>
  </si>
  <si>
    <t xml:space="preserve">      海关监管</t>
  </si>
  <si>
    <t xml:space="preserve">      检验检疫</t>
  </si>
  <si>
    <t xml:space="preserve">      其他海关事务支出</t>
  </si>
  <si>
    <t xml:space="preserve">    纪检监察事务</t>
  </si>
  <si>
    <t xml:space="preserve">      大案要案查处</t>
  </si>
  <si>
    <t xml:space="preserve">      派驻派出机构</t>
  </si>
  <si>
    <t xml:space="preserve">      巡视工作</t>
  </si>
  <si>
    <t xml:space="preserve">      其他纪检监察事务支出</t>
  </si>
  <si>
    <t xml:space="preserve">    商贸事务</t>
  </si>
  <si>
    <t xml:space="preserve">      对外贸易管理</t>
  </si>
  <si>
    <t xml:space="preserve">      国际经济合作</t>
  </si>
  <si>
    <t xml:space="preserve">      外资管理</t>
  </si>
  <si>
    <t xml:space="preserve">      国内贸易管理</t>
  </si>
  <si>
    <t xml:space="preserve">      招商引资</t>
  </si>
  <si>
    <t xml:space="preserve">      其他商贸事务支出</t>
  </si>
  <si>
    <t xml:space="preserve">    知识产权事务</t>
  </si>
  <si>
    <t xml:space="preserve">      专利审批</t>
  </si>
  <si>
    <t xml:space="preserve">      知识产权战略和规划</t>
  </si>
  <si>
    <t xml:space="preserve">      国际合作与交流</t>
  </si>
  <si>
    <t xml:space="preserve">      知识产权宏观管理</t>
  </si>
  <si>
    <t xml:space="preserve">      商标管理</t>
  </si>
  <si>
    <t xml:space="preserve">      原产地地理标志管理</t>
  </si>
  <si>
    <t xml:space="preserve">      其他知识产权事务支出</t>
  </si>
  <si>
    <t xml:space="preserve">    民族事务</t>
  </si>
  <si>
    <t xml:space="preserve">      民族工作专项</t>
  </si>
  <si>
    <t xml:space="preserve">      其他民族事务支出</t>
  </si>
  <si>
    <t xml:space="preserve">    港澳台事务</t>
  </si>
  <si>
    <t xml:space="preserve">      港澳事务</t>
  </si>
  <si>
    <t xml:space="preserve">      台湾事务</t>
  </si>
  <si>
    <t xml:space="preserve">      其他港澳台事务支出</t>
  </si>
  <si>
    <t xml:space="preserve">    档案事务</t>
  </si>
  <si>
    <t xml:space="preserve">      档案馆</t>
  </si>
  <si>
    <t xml:space="preserve">      其他档案事务支出</t>
  </si>
  <si>
    <t xml:space="preserve">    民主党派及工商联事务</t>
  </si>
  <si>
    <t xml:space="preserve">      其他民主党派及工商联事务支出</t>
  </si>
  <si>
    <t xml:space="preserve">    群众团体事务</t>
  </si>
  <si>
    <t xml:space="preserve">      工会事务</t>
  </si>
  <si>
    <t xml:space="preserve">      其他群众团体事务支出</t>
  </si>
  <si>
    <t xml:space="preserve">    党委办公厅（室）及相关机构事务</t>
  </si>
  <si>
    <t xml:space="preserve">      专项业务</t>
  </si>
  <si>
    <t xml:space="preserve">      其他党委办公厅（室）及相关机构事务支出</t>
  </si>
  <si>
    <t xml:space="preserve">    组织事务</t>
  </si>
  <si>
    <t xml:space="preserve">      公务员事务</t>
  </si>
  <si>
    <t xml:space="preserve">      其他组织事务支出</t>
  </si>
  <si>
    <t xml:space="preserve">    宣传事务</t>
  </si>
  <si>
    <t xml:space="preserve">      宣传管理</t>
  </si>
  <si>
    <t xml:space="preserve">      其他宣传事务支出</t>
  </si>
  <si>
    <t xml:space="preserve">    统战事务</t>
  </si>
  <si>
    <t xml:space="preserve">      宗教事务</t>
  </si>
  <si>
    <t xml:space="preserve">      华侨事务</t>
  </si>
  <si>
    <t xml:space="preserve">      其他统战事务支出</t>
  </si>
  <si>
    <t xml:space="preserve">    对外联络事务</t>
  </si>
  <si>
    <t xml:space="preserve">      其他对外联络事务支出</t>
  </si>
  <si>
    <t xml:space="preserve">    其他共产党事务支出</t>
  </si>
  <si>
    <t xml:space="preserve">      其他共产党事务支出</t>
  </si>
  <si>
    <t xml:space="preserve">    网信事务</t>
  </si>
  <si>
    <t xml:space="preserve">      信息安全事务</t>
  </si>
  <si>
    <t xml:space="preserve">      其他网信事务支出</t>
  </si>
  <si>
    <t xml:space="preserve">    市场监督管理事务</t>
  </si>
  <si>
    <t xml:space="preserve">      市场主体管理</t>
  </si>
  <si>
    <t xml:space="preserve">      市场秩序执法</t>
  </si>
  <si>
    <t xml:space="preserve">      质量基础</t>
  </si>
  <si>
    <t xml:space="preserve">      药品事务</t>
  </si>
  <si>
    <t xml:space="preserve">      医疗器械事务</t>
  </si>
  <si>
    <t xml:space="preserve">      化妆品事务</t>
  </si>
  <si>
    <t xml:space="preserve">      质量安全监管</t>
  </si>
  <si>
    <t xml:space="preserve">      食品安全监管</t>
  </si>
  <si>
    <t xml:space="preserve">      其他市场监督管理事务</t>
  </si>
  <si>
    <t xml:space="preserve">    其他一般公共服务支出</t>
  </si>
  <si>
    <t xml:space="preserve">      国家赔偿费用支出</t>
  </si>
  <si>
    <t xml:space="preserve">      其他一般公共服务支出</t>
  </si>
  <si>
    <t>外交支出</t>
  </si>
  <si>
    <t xml:space="preserve">    对外合作与交流</t>
  </si>
  <si>
    <t xml:space="preserve">    对外宣传</t>
  </si>
  <si>
    <t xml:space="preserve">    其他外交支出</t>
  </si>
  <si>
    <t>国防支出</t>
  </si>
  <si>
    <t xml:space="preserve">    国防动员</t>
  </si>
  <si>
    <t xml:space="preserve">      兵役征集</t>
  </si>
  <si>
    <t xml:space="preserve">      经济动员</t>
  </si>
  <si>
    <t xml:space="preserve">      人民防空</t>
  </si>
  <si>
    <t xml:space="preserve">      交通战备</t>
  </si>
  <si>
    <t xml:space="preserve">      民兵</t>
  </si>
  <si>
    <t xml:space="preserve">      边海防</t>
  </si>
  <si>
    <t xml:space="preserve">      其他国防动员支出</t>
  </si>
  <si>
    <t xml:space="preserve">    其他国防支出</t>
  </si>
  <si>
    <t>四、公共安全支出</t>
  </si>
  <si>
    <t xml:space="preserve">    武装警察部队</t>
  </si>
  <si>
    <t xml:space="preserve">      武装警察部队</t>
  </si>
  <si>
    <t xml:space="preserve">      其他武装警察部队支出</t>
  </si>
  <si>
    <t xml:space="preserve">    公安</t>
  </si>
  <si>
    <t xml:space="preserve">      执法办案</t>
  </si>
  <si>
    <t xml:space="preserve">      特别业务</t>
  </si>
  <si>
    <t xml:space="preserve">      特勤业务</t>
  </si>
  <si>
    <t xml:space="preserve">      移民事务</t>
  </si>
  <si>
    <t xml:space="preserve">      其他公安支出</t>
  </si>
  <si>
    <t xml:space="preserve">    国家安全</t>
  </si>
  <si>
    <t xml:space="preserve">      安全业务</t>
  </si>
  <si>
    <t xml:space="preserve">      其他国家安全支出</t>
  </si>
  <si>
    <t xml:space="preserve">    检察</t>
  </si>
  <si>
    <t xml:space="preserve">      “两房”建设</t>
  </si>
  <si>
    <t xml:space="preserve">      检查监督</t>
  </si>
  <si>
    <t xml:space="preserve">      其他检察支出</t>
  </si>
  <si>
    <t xml:space="preserve">    法院</t>
  </si>
  <si>
    <t xml:space="preserve">      案件审判</t>
  </si>
  <si>
    <t xml:space="preserve">      案件执行</t>
  </si>
  <si>
    <t xml:space="preserve">      “两庭”建设</t>
  </si>
  <si>
    <t xml:space="preserve">      其他法院支出</t>
  </si>
  <si>
    <t xml:space="preserve">    司法</t>
  </si>
  <si>
    <t xml:space="preserve">      基层司法业务</t>
  </si>
  <si>
    <t xml:space="preserve">      普法宣传</t>
  </si>
  <si>
    <t xml:space="preserve">      律师管理</t>
  </si>
  <si>
    <t xml:space="preserve">      公共法律服务</t>
  </si>
  <si>
    <t xml:space="preserve">      国家统一法律职业资格考试</t>
  </si>
  <si>
    <t xml:space="preserve">      社区矫正</t>
  </si>
  <si>
    <t xml:space="preserve">      法治建设</t>
  </si>
  <si>
    <t xml:space="preserve">      其他司法支出</t>
  </si>
  <si>
    <t xml:space="preserve">    监狱</t>
  </si>
  <si>
    <t xml:space="preserve">      罪犯生活及医疗卫生</t>
  </si>
  <si>
    <t xml:space="preserve">      监狱业务及罪犯改造</t>
  </si>
  <si>
    <t xml:space="preserve">      狱政设施建设</t>
  </si>
  <si>
    <t xml:space="preserve">      其他监狱支出</t>
  </si>
  <si>
    <t xml:space="preserve">    强制隔离戒毒</t>
  </si>
  <si>
    <t xml:space="preserve">      强制隔离戒毒人员生活</t>
  </si>
  <si>
    <t xml:space="preserve">      强制隔离戒毒人员教育</t>
  </si>
  <si>
    <t xml:space="preserve">      所政设施建设</t>
  </si>
  <si>
    <t xml:space="preserve">      其他强制隔离戒毒支出</t>
  </si>
  <si>
    <t xml:space="preserve">    国家保密</t>
  </si>
  <si>
    <t xml:space="preserve">      保密技术</t>
  </si>
  <si>
    <t xml:space="preserve">      保密管理</t>
  </si>
  <si>
    <t xml:space="preserve">      其他国家保密支出</t>
  </si>
  <si>
    <t xml:space="preserve">    缉私警察</t>
  </si>
  <si>
    <t xml:space="preserve">      缉私业务</t>
  </si>
  <si>
    <t xml:space="preserve">      其他缉私警察支出</t>
  </si>
  <si>
    <t xml:space="preserve">    其他公共安全支出</t>
  </si>
  <si>
    <t xml:space="preserve">      国家司法救助支出</t>
  </si>
  <si>
    <t xml:space="preserve">      其他公共安全支出</t>
  </si>
  <si>
    <t>教育支出</t>
  </si>
  <si>
    <t xml:space="preserve">    教育管理事务</t>
  </si>
  <si>
    <t xml:space="preserve">      其他教育管理事务支出</t>
  </si>
  <si>
    <t xml:space="preserve">    普通教育</t>
  </si>
  <si>
    <t xml:space="preserve">      学前教育</t>
  </si>
  <si>
    <t xml:space="preserve">      小学教育</t>
  </si>
  <si>
    <t xml:space="preserve">      初中教育</t>
  </si>
  <si>
    <t xml:space="preserve">      高中教育</t>
  </si>
  <si>
    <t xml:space="preserve">      高等教育</t>
  </si>
  <si>
    <t xml:space="preserve">      其他普通教育支出</t>
  </si>
  <si>
    <t xml:space="preserve">    职业教育</t>
  </si>
  <si>
    <t xml:space="preserve">      初等职业教育</t>
  </si>
  <si>
    <t xml:space="preserve">      中等职业教育</t>
  </si>
  <si>
    <t xml:space="preserve">      技校教育</t>
  </si>
  <si>
    <t xml:space="preserve">      高等职业教育</t>
  </si>
  <si>
    <t xml:space="preserve">      其他职业教育支出</t>
  </si>
  <si>
    <t xml:space="preserve">    成人教育</t>
  </si>
  <si>
    <t xml:space="preserve">      成人初等教育</t>
  </si>
  <si>
    <t xml:space="preserve">      成人中等教育</t>
  </si>
  <si>
    <t xml:space="preserve">      成人高等教育</t>
  </si>
  <si>
    <t xml:space="preserve">      成人广播电视教育</t>
  </si>
  <si>
    <t xml:space="preserve">      其他成人教育支出</t>
  </si>
  <si>
    <t xml:space="preserve">    广播电视教育</t>
  </si>
  <si>
    <t xml:space="preserve">      广播电视学校</t>
  </si>
  <si>
    <t xml:space="preserve">      教育电视台</t>
  </si>
  <si>
    <t xml:space="preserve">      其他广播电视教育支出</t>
  </si>
  <si>
    <t xml:space="preserve">    留学教育</t>
  </si>
  <si>
    <t xml:space="preserve">      出国留学教育</t>
  </si>
  <si>
    <t xml:space="preserve">      来华留学教育</t>
  </si>
  <si>
    <t xml:space="preserve">      其他留学教育支出</t>
  </si>
  <si>
    <t xml:space="preserve">    特殊教育</t>
  </si>
  <si>
    <t xml:space="preserve">      特殊学校教育</t>
  </si>
  <si>
    <t xml:space="preserve">      工读学校教育</t>
  </si>
  <si>
    <t xml:space="preserve">      其他特殊教育支出</t>
  </si>
  <si>
    <t xml:space="preserve">    进修及培训</t>
  </si>
  <si>
    <t xml:space="preserve">      教师进修</t>
  </si>
  <si>
    <t xml:space="preserve">      干部教育</t>
  </si>
  <si>
    <t xml:space="preserve">      培训支出</t>
  </si>
  <si>
    <t xml:space="preserve">      退役士兵能力提升</t>
  </si>
  <si>
    <t xml:space="preserve">      其他进修及培训</t>
  </si>
  <si>
    <t xml:space="preserve">    教育费附加安排的支出</t>
  </si>
  <si>
    <t xml:space="preserve">      农村中小学校舍建设</t>
  </si>
  <si>
    <t xml:space="preserve">      农村中小学教学设施</t>
  </si>
  <si>
    <t xml:space="preserve">      城市中小学校舍建设</t>
  </si>
  <si>
    <t xml:space="preserve">      城市中小学教学设施</t>
  </si>
  <si>
    <t xml:space="preserve">      中等职业学校教学设施</t>
  </si>
  <si>
    <t xml:space="preserve">      其他教育费附加安排的支出</t>
  </si>
  <si>
    <t xml:space="preserve">    其他教育支出</t>
  </si>
  <si>
    <t>科学技术支出</t>
  </si>
  <si>
    <t xml:space="preserve">    科学技术管理事务</t>
  </si>
  <si>
    <t xml:space="preserve">      其他科学技术管理事务支出</t>
  </si>
  <si>
    <t xml:space="preserve">    基础研究</t>
  </si>
  <si>
    <t xml:space="preserve">      机构运行</t>
  </si>
  <si>
    <t xml:space="preserve">      自然科学基金</t>
  </si>
  <si>
    <t xml:space="preserve">      实验室及相关设施</t>
  </si>
  <si>
    <t xml:space="preserve">      重大科学工程</t>
  </si>
  <si>
    <t xml:space="preserve">      专项基础科研</t>
  </si>
  <si>
    <t xml:space="preserve">      专项技术基础</t>
  </si>
  <si>
    <t xml:space="preserve">      科技人才队伍建设</t>
  </si>
  <si>
    <t xml:space="preserve">      其他基础研究支出</t>
  </si>
  <si>
    <t xml:space="preserve">    应用研究</t>
  </si>
  <si>
    <t xml:space="preserve">      社会公益研究</t>
  </si>
  <si>
    <t xml:space="preserve">      高技术研究</t>
  </si>
  <si>
    <t xml:space="preserve">      专项科研试制</t>
  </si>
  <si>
    <t xml:space="preserve">      其他应用研究支出</t>
  </si>
  <si>
    <t xml:space="preserve">    技术研究与开发</t>
  </si>
  <si>
    <t xml:space="preserve">      科技成果转化与扩散</t>
  </si>
  <si>
    <t xml:space="preserve">      共性技术研究与开发</t>
  </si>
  <si>
    <t xml:space="preserve">      其他技术研究与开发支出</t>
  </si>
  <si>
    <t xml:space="preserve">    科技条件与服务</t>
  </si>
  <si>
    <t xml:space="preserve">      技术创新服务体系</t>
  </si>
  <si>
    <t xml:space="preserve">      科技条件专项</t>
  </si>
  <si>
    <t xml:space="preserve">      其他科技条件与服务支出</t>
  </si>
  <si>
    <t xml:space="preserve">    社会科学</t>
  </si>
  <si>
    <t xml:space="preserve">      社会科学研究机构</t>
  </si>
  <si>
    <t xml:space="preserve">      社会科学研究</t>
  </si>
  <si>
    <t xml:space="preserve">      社科基金支出</t>
  </si>
  <si>
    <t xml:space="preserve">      其他社会科学支出</t>
  </si>
  <si>
    <t xml:space="preserve">    科学技术普及</t>
  </si>
  <si>
    <t xml:space="preserve">      科普活动</t>
  </si>
  <si>
    <t xml:space="preserve">      青少年科技活动</t>
  </si>
  <si>
    <t xml:space="preserve">      学术交流活动</t>
  </si>
  <si>
    <t xml:space="preserve">      科技馆站</t>
  </si>
  <si>
    <t xml:space="preserve">      其他科学技术普及支出</t>
  </si>
  <si>
    <t xml:space="preserve">    科技交流与合作</t>
  </si>
  <si>
    <t xml:space="preserve">      国际交流与合作</t>
  </si>
  <si>
    <t xml:space="preserve">      重大科技合作项目</t>
  </si>
  <si>
    <t xml:space="preserve">      其他科技交流与合作支出</t>
  </si>
  <si>
    <t xml:space="preserve">    科技重大项目</t>
  </si>
  <si>
    <t xml:space="preserve">      科技重大专项</t>
  </si>
  <si>
    <t xml:space="preserve">      重点研发计划</t>
  </si>
  <si>
    <t xml:space="preserve">      其他科技重大项目</t>
  </si>
  <si>
    <t xml:space="preserve">    其他科学技术支出</t>
  </si>
  <si>
    <t xml:space="preserve">      科技奖励</t>
  </si>
  <si>
    <t xml:space="preserve">      核应急</t>
  </si>
  <si>
    <t xml:space="preserve">      转制科研机构</t>
  </si>
  <si>
    <t xml:space="preserve">      其他科学技术支出</t>
  </si>
  <si>
    <t>文化旅游体育与传媒支出</t>
  </si>
  <si>
    <t xml:space="preserve">    文化和旅游</t>
  </si>
  <si>
    <t xml:space="preserve">      图书馆</t>
  </si>
  <si>
    <t xml:space="preserve">      文化展示及纪念机构</t>
  </si>
  <si>
    <t xml:space="preserve">      艺术表演场所</t>
  </si>
  <si>
    <t xml:space="preserve">      艺术表演团体</t>
  </si>
  <si>
    <t xml:space="preserve">      文化活动</t>
  </si>
  <si>
    <t xml:space="preserve">      群众文化</t>
  </si>
  <si>
    <t xml:space="preserve">      文化和旅游交流与合作</t>
  </si>
  <si>
    <t xml:space="preserve">      文化创作与保护</t>
  </si>
  <si>
    <t xml:space="preserve">      文化和旅游市场管理</t>
  </si>
  <si>
    <t xml:space="preserve">      旅游宣传</t>
  </si>
  <si>
    <t xml:space="preserve">      文化和旅游管理事务</t>
  </si>
  <si>
    <t xml:space="preserve">      其他文化和旅游支出</t>
  </si>
  <si>
    <t xml:space="preserve">    文物</t>
  </si>
  <si>
    <t xml:space="preserve">      文物保护</t>
  </si>
  <si>
    <t xml:space="preserve">      博物馆</t>
  </si>
  <si>
    <t xml:space="preserve">      历史名城与古迹</t>
  </si>
  <si>
    <t xml:space="preserve">      其他文物支出</t>
  </si>
  <si>
    <t xml:space="preserve">    体育</t>
  </si>
  <si>
    <t xml:space="preserve">      运动项目管理</t>
  </si>
  <si>
    <t xml:space="preserve">      体育竞赛</t>
  </si>
  <si>
    <t xml:space="preserve">      体育训练</t>
  </si>
  <si>
    <t xml:space="preserve">      体育场馆</t>
  </si>
  <si>
    <t xml:space="preserve">      群众体育</t>
  </si>
  <si>
    <t xml:space="preserve">      体育交流与合作</t>
  </si>
  <si>
    <t xml:space="preserve">      其他体育支出</t>
  </si>
  <si>
    <t xml:space="preserve">    新闻出版电影</t>
  </si>
  <si>
    <t xml:space="preserve">      新闻通讯</t>
  </si>
  <si>
    <t xml:space="preserve">      出版发行</t>
  </si>
  <si>
    <t xml:space="preserve">      版权管理</t>
  </si>
  <si>
    <t xml:space="preserve">      电影</t>
  </si>
  <si>
    <t xml:space="preserve">      其他新闻出版电影支出</t>
  </si>
  <si>
    <t xml:space="preserve">    广播电视</t>
  </si>
  <si>
    <t xml:space="preserve">      监测监管</t>
  </si>
  <si>
    <t xml:space="preserve">      传输发射</t>
  </si>
  <si>
    <t xml:space="preserve">      广播电视事务</t>
  </si>
  <si>
    <t xml:space="preserve">      其他广播电视支出</t>
  </si>
  <si>
    <t xml:space="preserve">    其他文化旅游体育与传媒支出</t>
  </si>
  <si>
    <t xml:space="preserve">      宣传文化发展专项支出</t>
  </si>
  <si>
    <t xml:space="preserve">      文化产业发展专项支出</t>
  </si>
  <si>
    <t xml:space="preserve">      其他文化旅游体育与传媒支出</t>
  </si>
  <si>
    <t>社会保障和就业支出</t>
  </si>
  <si>
    <t xml:space="preserve">    人力资源和社会保障管理事务</t>
  </si>
  <si>
    <t xml:space="preserve">      综合业务管理</t>
  </si>
  <si>
    <t xml:space="preserve">      劳动保障监察</t>
  </si>
  <si>
    <t xml:space="preserve">      就业管理事务</t>
  </si>
  <si>
    <t xml:space="preserve">      社会保险业务管理事务</t>
  </si>
  <si>
    <t xml:space="preserve">      社会保险经办机构</t>
  </si>
  <si>
    <t xml:space="preserve">      劳动关系和维权</t>
  </si>
  <si>
    <t xml:space="preserve">      公共就业服务和职业技能鉴定机构</t>
  </si>
  <si>
    <t xml:space="preserve">      劳动人事争议调解仲裁</t>
  </si>
  <si>
    <t xml:space="preserve">      政府特殊津贴</t>
  </si>
  <si>
    <t xml:space="preserve">      资助留学回国人员</t>
  </si>
  <si>
    <t xml:space="preserve">      博士后日常经费</t>
  </si>
  <si>
    <t xml:space="preserve">      引进人才费用</t>
  </si>
  <si>
    <t xml:space="preserve">      其他人力资源和社会保障管理事务支出</t>
  </si>
  <si>
    <t xml:space="preserve">    民政管理事务</t>
  </si>
  <si>
    <t xml:space="preserve">      社会组织管理</t>
  </si>
  <si>
    <t xml:space="preserve">      行政区划和地名管理</t>
  </si>
  <si>
    <t xml:space="preserve">      基层政权建设和社区治理</t>
  </si>
  <si>
    <t xml:space="preserve">      其他民政管理事务支出</t>
  </si>
  <si>
    <t xml:space="preserve">    补充全国社会保障基金</t>
  </si>
  <si>
    <t xml:space="preserve">      用一般公共预算补充基金</t>
  </si>
  <si>
    <t xml:space="preserve">    行政事业单位养老支出</t>
  </si>
  <si>
    <t xml:space="preserve">      行政单位离退休</t>
  </si>
  <si>
    <t xml:space="preserve">      事业单位离退休</t>
  </si>
  <si>
    <t xml:space="preserve">      离退休人员管理机构</t>
  </si>
  <si>
    <t xml:space="preserve">      机关事业单位基本养老保险缴费支出</t>
  </si>
  <si>
    <t xml:space="preserve">      机关事业单位职业年金缴费支出</t>
  </si>
  <si>
    <t xml:space="preserve">      对机关事业单位基本养老保险基金的补助</t>
  </si>
  <si>
    <t xml:space="preserve">      对机关事业单位职业年金的补助</t>
  </si>
  <si>
    <t xml:space="preserve">      其他行政事业单位养老支出</t>
  </si>
  <si>
    <t xml:space="preserve">    企业改革补助</t>
  </si>
  <si>
    <t xml:space="preserve">      企业关闭破产补助</t>
  </si>
  <si>
    <t xml:space="preserve">      厂办大集体改革补助</t>
  </si>
  <si>
    <t xml:space="preserve">      其他企业改革发展补助</t>
  </si>
  <si>
    <t xml:space="preserve">    就业补助</t>
  </si>
  <si>
    <t xml:space="preserve">      就业创业服务补贴</t>
  </si>
  <si>
    <t xml:space="preserve">      职业培训补贴</t>
  </si>
  <si>
    <t xml:space="preserve">      社会保险补贴</t>
  </si>
  <si>
    <t xml:space="preserve">      公益性岗位补贴</t>
  </si>
  <si>
    <t xml:space="preserve">      职业技能鉴定补贴</t>
  </si>
  <si>
    <t xml:space="preserve">      就业见习补贴</t>
  </si>
  <si>
    <t xml:space="preserve">      高技能人才培养补助</t>
  </si>
  <si>
    <t xml:space="preserve">      促进创业补贴</t>
  </si>
  <si>
    <t xml:space="preserve">      其他就业补助支出</t>
  </si>
  <si>
    <t xml:space="preserve">    抚恤</t>
  </si>
  <si>
    <t xml:space="preserve">      死亡抚恤</t>
  </si>
  <si>
    <t xml:space="preserve">      伤残抚恤</t>
  </si>
  <si>
    <t xml:space="preserve">      在乡复员、退伍军人生活补助</t>
  </si>
  <si>
    <t xml:space="preserve">      义务兵优待</t>
  </si>
  <si>
    <t xml:space="preserve">      农村籍退役士兵老年生活补助</t>
  </si>
  <si>
    <t xml:space="preserve">      光荣院</t>
  </si>
  <si>
    <t xml:space="preserve">      烈士纪念设施管理维护</t>
  </si>
  <si>
    <t xml:space="preserve">      其他优抚支出</t>
  </si>
  <si>
    <t xml:space="preserve">    退役安置</t>
  </si>
  <si>
    <t xml:space="preserve">      退役士兵安置</t>
  </si>
  <si>
    <t xml:space="preserve">      军队移交政府的离退休人员安置</t>
  </si>
  <si>
    <t xml:space="preserve">      军队移交政府离退休干部管理机构</t>
  </si>
  <si>
    <t xml:space="preserve">      退役士兵管理教育</t>
  </si>
  <si>
    <t xml:space="preserve">      军队转业干部安置</t>
  </si>
  <si>
    <t xml:space="preserve">      其他退役安置支出</t>
  </si>
  <si>
    <t xml:space="preserve">    社会福利</t>
  </si>
  <si>
    <t xml:space="preserve">      儿童福利</t>
  </si>
  <si>
    <t xml:space="preserve">      老年福利</t>
  </si>
  <si>
    <t xml:space="preserve">      康复辅具</t>
  </si>
  <si>
    <t xml:space="preserve">      殡葬</t>
  </si>
  <si>
    <t xml:space="preserve">      社会福利事业单位</t>
  </si>
  <si>
    <t xml:space="preserve">      养老服务</t>
  </si>
  <si>
    <t xml:space="preserve">      其他社会福利支出</t>
  </si>
  <si>
    <t xml:space="preserve">    残疾人事业</t>
  </si>
  <si>
    <t xml:space="preserve">      残疾人康复</t>
  </si>
  <si>
    <t xml:space="preserve">      残疾人就业</t>
  </si>
  <si>
    <t xml:space="preserve">      残疾人体育</t>
  </si>
  <si>
    <t xml:space="preserve">      残疾人生活和护理补贴</t>
  </si>
  <si>
    <t xml:space="preserve">      其他残疾人事业支出</t>
  </si>
  <si>
    <t xml:space="preserve">    红十字事业</t>
  </si>
  <si>
    <t xml:space="preserve">      其他红十字事业支出</t>
  </si>
  <si>
    <t xml:space="preserve">    最低生活保障</t>
  </si>
  <si>
    <t xml:space="preserve">      城市最低生活保障金支出</t>
  </si>
  <si>
    <t xml:space="preserve">      农村最低生活保障金支出</t>
  </si>
  <si>
    <t xml:space="preserve">    临时救助</t>
  </si>
  <si>
    <t xml:space="preserve">      临时救助支出</t>
  </si>
  <si>
    <t xml:space="preserve">      流浪乞讨人员救助支出</t>
  </si>
  <si>
    <t xml:space="preserve">    特困人员救助供养</t>
  </si>
  <si>
    <t xml:space="preserve">      城市特困人员救助供养支出</t>
  </si>
  <si>
    <t xml:space="preserve">      农村特困人员救助供养支出</t>
  </si>
  <si>
    <t xml:space="preserve">    补充道路交通事故社会救助基金</t>
  </si>
  <si>
    <t xml:space="preserve">      交强险增值税补助基金支出</t>
  </si>
  <si>
    <t xml:space="preserve">      交强险罚款收入补助基金支出</t>
  </si>
  <si>
    <t xml:space="preserve">    其他生活救助</t>
  </si>
  <si>
    <t xml:space="preserve">      其他城市生活救助</t>
  </si>
  <si>
    <t xml:space="preserve">      其他农村生活救助</t>
  </si>
  <si>
    <t xml:space="preserve">    财政对基本养老保险基金的补助</t>
  </si>
  <si>
    <t xml:space="preserve">      财政对企业职工基本养老保险基金的补助</t>
  </si>
  <si>
    <t xml:space="preserve">      财政对城乡居民基本养老保险基金的补助</t>
  </si>
  <si>
    <t xml:space="preserve">      财政对其他基本养老保险基金的补助</t>
  </si>
  <si>
    <t xml:space="preserve">    财政对其他社会保险基金的补助</t>
  </si>
  <si>
    <t xml:space="preserve">      财政对失业保险基金的补助</t>
  </si>
  <si>
    <t xml:space="preserve">      财政对工伤保险基金的补助</t>
  </si>
  <si>
    <t xml:space="preserve">      其他财政对社会保险基金的补助</t>
  </si>
  <si>
    <t xml:space="preserve">    退役军人管理事务</t>
  </si>
  <si>
    <t xml:space="preserve">      拥军优属</t>
  </si>
  <si>
    <t xml:space="preserve">      军供保障</t>
  </si>
  <si>
    <t xml:space="preserve">      其他退役军人事务管理支出</t>
  </si>
  <si>
    <t xml:space="preserve">    财政代缴社会保险费支出</t>
  </si>
  <si>
    <t xml:space="preserve">      财政代缴城乡居民基本养老保险费支出</t>
  </si>
  <si>
    <t xml:space="preserve">      财政代缴其他社会保险费支出</t>
  </si>
  <si>
    <t xml:space="preserve">    其他社会保障和就业支出</t>
  </si>
  <si>
    <t>卫生健康支出</t>
  </si>
  <si>
    <t xml:space="preserve">    卫生健康管理事务</t>
  </si>
  <si>
    <t xml:space="preserve">      其他卫生健康管理事务支出</t>
  </si>
  <si>
    <t xml:space="preserve">    公立医院</t>
  </si>
  <si>
    <t xml:space="preserve">      综合医院</t>
  </si>
  <si>
    <t xml:space="preserve">      中医（民族）医院</t>
  </si>
  <si>
    <t xml:space="preserve">      传染病医院</t>
  </si>
  <si>
    <t xml:space="preserve">      职业病防治医院</t>
  </si>
  <si>
    <t xml:space="preserve">      精神病医院</t>
  </si>
  <si>
    <t xml:space="preserve">      妇幼保健医院</t>
  </si>
  <si>
    <t xml:space="preserve">      儿童医院</t>
  </si>
  <si>
    <t xml:space="preserve">      其他专科医院</t>
  </si>
  <si>
    <t xml:space="preserve">      福利医院</t>
  </si>
  <si>
    <t xml:space="preserve">      行业医院</t>
  </si>
  <si>
    <t xml:space="preserve">      处理医疗欠费</t>
  </si>
  <si>
    <t xml:space="preserve">      康复医院</t>
  </si>
  <si>
    <t xml:space="preserve">      优抚医院</t>
  </si>
  <si>
    <t xml:space="preserve">      其他公立医院支出</t>
  </si>
  <si>
    <t xml:space="preserve">    基层医疗卫生机构</t>
  </si>
  <si>
    <t xml:space="preserve">      城市社区卫生机构</t>
  </si>
  <si>
    <t xml:space="preserve">      乡镇卫生院</t>
  </si>
  <si>
    <t xml:space="preserve">      其他基层医疗卫生机构支出</t>
  </si>
  <si>
    <t xml:space="preserve">    公共卫生</t>
  </si>
  <si>
    <t xml:space="preserve">      疾病预防控制机构</t>
  </si>
  <si>
    <t xml:space="preserve">      卫生监督机构</t>
  </si>
  <si>
    <t xml:space="preserve">      妇幼保健机构</t>
  </si>
  <si>
    <t xml:space="preserve">      精神卫生机构</t>
  </si>
  <si>
    <t xml:space="preserve">      应急救治机构</t>
  </si>
  <si>
    <t xml:space="preserve">      采供血机构</t>
  </si>
  <si>
    <t xml:space="preserve">      其他专业公共卫生机构</t>
  </si>
  <si>
    <t xml:space="preserve">      基本公共卫生服务</t>
  </si>
  <si>
    <t xml:space="preserve">      重大公共卫生服务</t>
  </si>
  <si>
    <t xml:space="preserve">      突发公共卫生事件应急处理</t>
  </si>
  <si>
    <t xml:space="preserve">      其他公共卫生支出</t>
  </si>
  <si>
    <t xml:space="preserve">    中医药</t>
  </si>
  <si>
    <t xml:space="preserve">      中医（民族医）药专项</t>
  </si>
  <si>
    <t xml:space="preserve">      其他中医药支出</t>
  </si>
  <si>
    <t xml:space="preserve">    计划生育事务</t>
  </si>
  <si>
    <t xml:space="preserve">      计划生育机构</t>
  </si>
  <si>
    <t xml:space="preserve">      计划生育服务</t>
  </si>
  <si>
    <t xml:space="preserve">      其他计划生育事务支出</t>
  </si>
  <si>
    <t xml:space="preserve">    行政事业单位医疗</t>
  </si>
  <si>
    <t xml:space="preserve">      行政单位医疗</t>
  </si>
  <si>
    <t xml:space="preserve">      事业单位医疗</t>
  </si>
  <si>
    <t xml:space="preserve">      公务员医疗补助</t>
  </si>
  <si>
    <t xml:space="preserve">      其他行政事业单位医疗支出</t>
  </si>
  <si>
    <t xml:space="preserve">    财政对基本医疗保险基金的补助</t>
  </si>
  <si>
    <t xml:space="preserve">      财政对职工基本医疗保险基金的补助</t>
  </si>
  <si>
    <t xml:space="preserve">      财政对城乡居民基本医疗保险基金的补助</t>
  </si>
  <si>
    <t xml:space="preserve">      财政对其他基本医疗保险基金的补助</t>
  </si>
  <si>
    <t xml:space="preserve">    医疗救助</t>
  </si>
  <si>
    <t xml:space="preserve">      城乡医疗救助</t>
  </si>
  <si>
    <t xml:space="preserve">      疾病应急救助</t>
  </si>
  <si>
    <t xml:space="preserve">      其他医疗救助支出</t>
  </si>
  <si>
    <t xml:space="preserve">    优抚对象医疗</t>
  </si>
  <si>
    <t xml:space="preserve">      优抚对象医疗补助</t>
  </si>
  <si>
    <t xml:space="preserve">      其他优抚对象医疗支出</t>
  </si>
  <si>
    <t xml:space="preserve">    医疗保障管理事务</t>
  </si>
  <si>
    <t xml:space="preserve">      医疗保障政策管理</t>
  </si>
  <si>
    <t xml:space="preserve">      医疗保障经办事务</t>
  </si>
  <si>
    <t xml:space="preserve">      其他医疗保障管理事务支出</t>
  </si>
  <si>
    <t xml:space="preserve">    老龄卫生健康事务</t>
  </si>
  <si>
    <t xml:space="preserve">    其他卫生健康支出</t>
  </si>
  <si>
    <t>节能环保支出</t>
  </si>
  <si>
    <t xml:space="preserve">    环境保护管理事务</t>
  </si>
  <si>
    <t xml:space="preserve">      生态环境保护宣传</t>
  </si>
  <si>
    <t xml:space="preserve">      环境保护法规、规划及标准</t>
  </si>
  <si>
    <t xml:space="preserve">      生态环境国际合作及履约</t>
  </si>
  <si>
    <t xml:space="preserve">      生态环境保护行政许可</t>
  </si>
  <si>
    <t xml:space="preserve">      应对气候变化管理事务</t>
  </si>
  <si>
    <t xml:space="preserve">      其他环境保护管理事务支出</t>
  </si>
  <si>
    <t xml:space="preserve">    环境监测与监察</t>
  </si>
  <si>
    <t xml:space="preserve">      建设项目环评审查与监督</t>
  </si>
  <si>
    <t xml:space="preserve">      核与辐射安全监督</t>
  </si>
  <si>
    <t xml:space="preserve">      其他环境监测与监察支出</t>
  </si>
  <si>
    <t xml:space="preserve">    污染防治</t>
  </si>
  <si>
    <t xml:space="preserve">      大气</t>
  </si>
  <si>
    <t xml:space="preserve">      水体</t>
  </si>
  <si>
    <t xml:space="preserve">      噪声</t>
  </si>
  <si>
    <t xml:space="preserve">      固体废弃物与化学品</t>
  </si>
  <si>
    <t xml:space="preserve">      放射源和放射性废物监管</t>
  </si>
  <si>
    <t xml:space="preserve">      辐射</t>
  </si>
  <si>
    <t xml:space="preserve">      土壤</t>
  </si>
  <si>
    <t xml:space="preserve">      其他污染防治支出</t>
  </si>
  <si>
    <t xml:space="preserve">    自然生态保护</t>
  </si>
  <si>
    <t xml:space="preserve">      生态保护</t>
  </si>
  <si>
    <t xml:space="preserve">      农村环境保护</t>
  </si>
  <si>
    <t xml:space="preserve">      生物及物种资源保护</t>
  </si>
  <si>
    <t xml:space="preserve">      草原生态修复治理</t>
  </si>
  <si>
    <t xml:space="preserve">      自然保护地</t>
  </si>
  <si>
    <t xml:space="preserve">      其他自然生态保护支出</t>
  </si>
  <si>
    <t xml:space="preserve">    天然林保护</t>
  </si>
  <si>
    <t xml:space="preserve">      森林管护</t>
  </si>
  <si>
    <t xml:space="preserve">      社会保险补助</t>
  </si>
  <si>
    <t xml:space="preserve">      政策性社会性支出补助</t>
  </si>
  <si>
    <t xml:space="preserve">      天然林保护工程建设</t>
  </si>
  <si>
    <t xml:space="preserve">      停伐补助</t>
  </si>
  <si>
    <t xml:space="preserve">      其他天然林保护支出</t>
  </si>
  <si>
    <t xml:space="preserve">    退耕还林还草</t>
  </si>
  <si>
    <t xml:space="preserve">      退耕现金</t>
  </si>
  <si>
    <t xml:space="preserve">      退耕还林粮食折现补贴</t>
  </si>
  <si>
    <t xml:space="preserve">      退耕还林粮食费用补贴</t>
  </si>
  <si>
    <t xml:space="preserve">      退耕还林工程建设</t>
  </si>
  <si>
    <t xml:space="preserve">      其他退耕还林还草支出</t>
  </si>
  <si>
    <t xml:space="preserve">    风沙荒漠治理</t>
  </si>
  <si>
    <t xml:space="preserve">      京津风沙源治理工程建设</t>
  </si>
  <si>
    <t xml:space="preserve">      其他风沙荒漠治理支出</t>
  </si>
  <si>
    <t xml:space="preserve">    退牧还草</t>
  </si>
  <si>
    <t xml:space="preserve">      退牧还草工程建设</t>
  </si>
  <si>
    <t xml:space="preserve">      其他退牧还草支出</t>
  </si>
  <si>
    <t xml:space="preserve">    已垦草原退耕还草</t>
  </si>
  <si>
    <t xml:space="preserve">    能源节约利用</t>
  </si>
  <si>
    <t xml:space="preserve">    污染减排</t>
  </si>
  <si>
    <t xml:space="preserve">      生态环境监测与信息</t>
  </si>
  <si>
    <t xml:space="preserve">      生态环境执法监察</t>
  </si>
  <si>
    <t xml:space="preserve">      减排专项支出</t>
  </si>
  <si>
    <t xml:space="preserve">      清洁生产专项支出</t>
  </si>
  <si>
    <t xml:space="preserve">      其他污染减排支出</t>
  </si>
  <si>
    <t xml:space="preserve">    可再生能源</t>
  </si>
  <si>
    <t xml:space="preserve">    循环经济</t>
  </si>
  <si>
    <t xml:space="preserve">    能源管理事务</t>
  </si>
  <si>
    <t xml:space="preserve">      能源科技装备</t>
  </si>
  <si>
    <t xml:space="preserve">      能源行业管理</t>
  </si>
  <si>
    <t xml:space="preserve">      能源管理</t>
  </si>
  <si>
    <t xml:space="preserve">      农村电网建设</t>
  </si>
  <si>
    <t xml:space="preserve">      其他能源管理事务支出</t>
  </si>
  <si>
    <t xml:space="preserve">    其他节能环保支出</t>
  </si>
  <si>
    <t>城乡社区支出</t>
  </si>
  <si>
    <t xml:space="preserve">    城乡社区管理事务</t>
  </si>
  <si>
    <t xml:space="preserve">      城管执法</t>
  </si>
  <si>
    <t xml:space="preserve">      工程建设标准规范编制与监管</t>
  </si>
  <si>
    <t xml:space="preserve">      工程建设管理</t>
  </si>
  <si>
    <t xml:space="preserve">      市政公用行业市场监管</t>
  </si>
  <si>
    <t xml:space="preserve">      住宅建设与房地产市场监管</t>
  </si>
  <si>
    <t xml:space="preserve">      执业资格注册、资质审查</t>
  </si>
  <si>
    <t xml:space="preserve">      其他城乡社区管理事务支出</t>
  </si>
  <si>
    <t xml:space="preserve">    城乡社区规划与管理</t>
  </si>
  <si>
    <t xml:space="preserve">    城乡社区公共设施</t>
  </si>
  <si>
    <t xml:space="preserve">      小城镇基础设施建设</t>
  </si>
  <si>
    <t xml:space="preserve">      其他城乡社区公共设施支出</t>
  </si>
  <si>
    <t xml:space="preserve">    城乡社区环境卫生</t>
  </si>
  <si>
    <t xml:space="preserve">    建设市场管理与监督</t>
  </si>
  <si>
    <t xml:space="preserve">    其他城乡社区支出</t>
  </si>
  <si>
    <t>农林水支出</t>
  </si>
  <si>
    <t xml:space="preserve">    农业农村</t>
  </si>
  <si>
    <t xml:space="preserve">      农垦运行</t>
  </si>
  <si>
    <t xml:space="preserve">      科技转化与推广服务</t>
  </si>
  <si>
    <t xml:space="preserve">      病虫害控制</t>
  </si>
  <si>
    <t xml:space="preserve">      农产品质量安全</t>
  </si>
  <si>
    <t xml:space="preserve">      执法监管</t>
  </si>
  <si>
    <t xml:space="preserve">      统计监测与信息服务</t>
  </si>
  <si>
    <t xml:space="preserve">      行业业务管理</t>
  </si>
  <si>
    <t xml:space="preserve">      对外交流与合作</t>
  </si>
  <si>
    <t xml:space="preserve">      防灾救灾</t>
  </si>
  <si>
    <t xml:space="preserve">      稳定农民收入补贴</t>
  </si>
  <si>
    <t xml:space="preserve">      农业结构调整补贴</t>
  </si>
  <si>
    <t xml:space="preserve">      农业生产发展</t>
  </si>
  <si>
    <t xml:space="preserve">      农村合作经济</t>
  </si>
  <si>
    <t xml:space="preserve">      农产品加工与促销</t>
  </si>
  <si>
    <t xml:space="preserve">      农村社会事业</t>
  </si>
  <si>
    <t xml:space="preserve">      农业资源保护修复与利用</t>
  </si>
  <si>
    <t xml:space="preserve">      农村道路建设</t>
  </si>
  <si>
    <t xml:space="preserve">      渔业发展</t>
  </si>
  <si>
    <t xml:space="preserve">      对高校毕业生到基层任职补助</t>
  </si>
  <si>
    <t xml:space="preserve">      农田建设</t>
  </si>
  <si>
    <t xml:space="preserve">      其他农业农村支出</t>
  </si>
  <si>
    <t xml:space="preserve">    林业和草原</t>
  </si>
  <si>
    <t xml:space="preserve">      事业机构</t>
  </si>
  <si>
    <t xml:space="preserve">      森林资源培育</t>
  </si>
  <si>
    <t xml:space="preserve">      技术推广与转化</t>
  </si>
  <si>
    <t xml:space="preserve">      森林资源管理</t>
  </si>
  <si>
    <t xml:space="preserve">      森林生态效益补偿</t>
  </si>
  <si>
    <t xml:space="preserve">      动植物保护</t>
  </si>
  <si>
    <t xml:space="preserve">      湿地保护</t>
  </si>
  <si>
    <t xml:space="preserve">      执法与监督</t>
  </si>
  <si>
    <t xml:space="preserve">      防沙治沙</t>
  </si>
  <si>
    <t xml:space="preserve">      对外合作与交流</t>
  </si>
  <si>
    <t xml:space="preserve">      产业化管理</t>
  </si>
  <si>
    <t xml:space="preserve">      信息管理</t>
  </si>
  <si>
    <t xml:space="preserve">      林区公共支出</t>
  </si>
  <si>
    <t xml:space="preserve">      贷款贴息</t>
  </si>
  <si>
    <t xml:space="preserve">      林业草原防灾减灾</t>
  </si>
  <si>
    <t xml:space="preserve">      草原管理</t>
  </si>
  <si>
    <t xml:space="preserve">      其他林业和草原支出</t>
  </si>
  <si>
    <t xml:space="preserve">    水利</t>
  </si>
  <si>
    <t xml:space="preserve">      水利行业业务管理</t>
  </si>
  <si>
    <t xml:space="preserve">      水利工程建设</t>
  </si>
  <si>
    <t xml:space="preserve">      水利工程运行与维护</t>
  </si>
  <si>
    <t xml:space="preserve">      长江黄河等流域管理</t>
  </si>
  <si>
    <t xml:space="preserve">      水利前期工作</t>
  </si>
  <si>
    <t xml:space="preserve">      水利执法监督</t>
  </si>
  <si>
    <t xml:space="preserve">      水土保持</t>
  </si>
  <si>
    <t xml:space="preserve">      水资源节约管理与保护</t>
  </si>
  <si>
    <t xml:space="preserve">      水质监测</t>
  </si>
  <si>
    <t xml:space="preserve">      水文测报</t>
  </si>
  <si>
    <t xml:space="preserve">      防汛</t>
  </si>
  <si>
    <t xml:space="preserve">      抗旱</t>
  </si>
  <si>
    <t xml:space="preserve">      农村水利</t>
  </si>
  <si>
    <t xml:space="preserve">      水利技术推广</t>
  </si>
  <si>
    <t xml:space="preserve">      国际河流治理与管理</t>
  </si>
  <si>
    <t xml:space="preserve">      江河湖库水系综合整治</t>
  </si>
  <si>
    <t xml:space="preserve">      大中型水库移民后期扶持专项支出</t>
  </si>
  <si>
    <t xml:space="preserve">      水利安全监督</t>
  </si>
  <si>
    <t xml:space="preserve">      水利建设征地及移民支出</t>
  </si>
  <si>
    <t xml:space="preserve">      农村人畜饮水</t>
  </si>
  <si>
    <t xml:space="preserve">      南水北调工程建设</t>
  </si>
  <si>
    <t xml:space="preserve">      南水北调工程管理</t>
  </si>
  <si>
    <t xml:space="preserve">      其他水利支出</t>
  </si>
  <si>
    <t xml:space="preserve">    巩固脱贫衔接乡村振兴</t>
  </si>
  <si>
    <t xml:space="preserve">      农村基础设施建设</t>
  </si>
  <si>
    <t xml:space="preserve">      生产发展</t>
  </si>
  <si>
    <t xml:space="preserve">      社会发展</t>
  </si>
  <si>
    <t xml:space="preserve">      贷款奖补和贴息</t>
  </si>
  <si>
    <t xml:space="preserve">       “三西”农业建设专项补助</t>
  </si>
  <si>
    <t xml:space="preserve">      其他巩固脱贫衔接乡村振兴支出</t>
  </si>
  <si>
    <t xml:space="preserve">    农村综合改革</t>
  </si>
  <si>
    <t xml:space="preserve">      对村级公益事业建设的补助</t>
  </si>
  <si>
    <t xml:space="preserve">      国有农场办社会职能改革补助</t>
  </si>
  <si>
    <t xml:space="preserve">      对村民委员会和村党支部的补助</t>
  </si>
  <si>
    <t xml:space="preserve">      对村集体经济组织的补助</t>
  </si>
  <si>
    <t xml:space="preserve">      农村综合改革示范试点补助</t>
  </si>
  <si>
    <t xml:space="preserve">      其他农村综合改革支出</t>
  </si>
  <si>
    <t xml:space="preserve">    普惠金融发展支出</t>
  </si>
  <si>
    <t xml:space="preserve">      支持农村金融机构</t>
  </si>
  <si>
    <t xml:space="preserve">      农业保险保费补贴</t>
  </si>
  <si>
    <t xml:space="preserve">      创业担保贷款贴息及奖补</t>
  </si>
  <si>
    <t xml:space="preserve">      补充创业担保贷款基金</t>
  </si>
  <si>
    <t xml:space="preserve">      其他普惠金融发展支出</t>
  </si>
  <si>
    <t xml:space="preserve">    目标价格补贴</t>
  </si>
  <si>
    <t xml:space="preserve">      棉花目标价格补贴</t>
  </si>
  <si>
    <t xml:space="preserve">      其他目标价格补贴</t>
  </si>
  <si>
    <t xml:space="preserve">    其他农林水支出</t>
  </si>
  <si>
    <t xml:space="preserve">      化解其他公益性乡村债务支出</t>
  </si>
  <si>
    <t xml:space="preserve">      其他农林水支出</t>
  </si>
  <si>
    <t>交通运输支出</t>
  </si>
  <si>
    <t xml:space="preserve">    公路水路运输</t>
  </si>
  <si>
    <t xml:space="preserve">      公路建设</t>
  </si>
  <si>
    <t xml:space="preserve">      公路养护</t>
  </si>
  <si>
    <t xml:space="preserve">      交通运输信息化建设</t>
  </si>
  <si>
    <t xml:space="preserve">      公路和运输安全</t>
  </si>
  <si>
    <t xml:space="preserve">      公路还贷专项</t>
  </si>
  <si>
    <t xml:space="preserve">      公路运输管理</t>
  </si>
  <si>
    <t xml:space="preserve">      公路和运输技术标准化建设</t>
  </si>
  <si>
    <t xml:space="preserve">      港口设施</t>
  </si>
  <si>
    <t xml:space="preserve">      航道维护</t>
  </si>
  <si>
    <t xml:space="preserve">      船舶检验</t>
  </si>
  <si>
    <t xml:space="preserve">      救助打捞</t>
  </si>
  <si>
    <t xml:space="preserve">      内河运输</t>
  </si>
  <si>
    <t xml:space="preserve">      远洋运输</t>
  </si>
  <si>
    <t xml:space="preserve">      海事管理</t>
  </si>
  <si>
    <t xml:space="preserve">      航标事业发展支出</t>
  </si>
  <si>
    <t xml:space="preserve">      水路运输管理支出</t>
  </si>
  <si>
    <t xml:space="preserve">      口岸建设</t>
  </si>
  <si>
    <t xml:space="preserve">      其他公路水路运输支出</t>
  </si>
  <si>
    <t xml:space="preserve">    铁路运输</t>
  </si>
  <si>
    <t xml:space="preserve">      铁路路网建设</t>
  </si>
  <si>
    <t xml:space="preserve">      铁路还贷专项</t>
  </si>
  <si>
    <t xml:space="preserve">      铁路安全</t>
  </si>
  <si>
    <t xml:space="preserve">      铁路专项运输</t>
  </si>
  <si>
    <t xml:space="preserve">      行业监管</t>
  </si>
  <si>
    <t xml:space="preserve">      其他铁路运输支出</t>
  </si>
  <si>
    <t xml:space="preserve">    民用航空运输</t>
  </si>
  <si>
    <t xml:space="preserve">      机场建设</t>
  </si>
  <si>
    <t xml:space="preserve">      空管系统建设</t>
  </si>
  <si>
    <t xml:space="preserve">      民航还贷专项支出</t>
  </si>
  <si>
    <t xml:space="preserve">      民用航空安全</t>
  </si>
  <si>
    <t xml:space="preserve">      民航专项运输</t>
  </si>
  <si>
    <t xml:space="preserve">      其他民用航空运输支出</t>
  </si>
  <si>
    <t xml:space="preserve">    邮政业支出</t>
  </si>
  <si>
    <t xml:space="preserve">      邮政普遍服务与特殊服务</t>
  </si>
  <si>
    <t xml:space="preserve">      其他邮政业支出</t>
  </si>
  <si>
    <t xml:space="preserve">    车辆购置税支出</t>
  </si>
  <si>
    <t xml:space="preserve">      车辆购置税用于公路等基础设施建设支出</t>
  </si>
  <si>
    <t xml:space="preserve">      车辆购置税用于农村公路建设支出</t>
  </si>
  <si>
    <t xml:space="preserve">      车辆购置税用于老旧汽车报废更新补贴</t>
  </si>
  <si>
    <t xml:space="preserve">      车辆购置税其他支出</t>
  </si>
  <si>
    <t xml:space="preserve">    其他交通运输支出</t>
  </si>
  <si>
    <t xml:space="preserve">      公共交通运营补助</t>
  </si>
  <si>
    <t xml:space="preserve">      其他交通运输支出</t>
  </si>
  <si>
    <t>资源勘探工业信息等支出</t>
  </si>
  <si>
    <t xml:space="preserve">    资源勘探开发</t>
  </si>
  <si>
    <t xml:space="preserve">      煤炭勘探开采和洗选</t>
  </si>
  <si>
    <t xml:space="preserve">      石油和天然气勘探开采</t>
  </si>
  <si>
    <t xml:space="preserve">      黑色金属矿勘探和采选</t>
  </si>
  <si>
    <t xml:space="preserve">      有色金属矿勘探和采选</t>
  </si>
  <si>
    <t xml:space="preserve">      非金属矿勘探和采选</t>
  </si>
  <si>
    <t xml:space="preserve">      其他资源勘探业支出</t>
  </si>
  <si>
    <t xml:space="preserve">    制造业</t>
  </si>
  <si>
    <t xml:space="preserve">      纺织业</t>
  </si>
  <si>
    <t xml:space="preserve">      医药制造业</t>
  </si>
  <si>
    <t xml:space="preserve">      非金属矿物制品业</t>
  </si>
  <si>
    <t xml:space="preserve">      通信设备、计算机及其他电子设备制造业</t>
  </si>
  <si>
    <t xml:space="preserve">      交通运输设备制造业</t>
  </si>
  <si>
    <t xml:space="preserve">      电气机械及器材制造业</t>
  </si>
  <si>
    <t xml:space="preserve">      工艺品及其他制造业</t>
  </si>
  <si>
    <t xml:space="preserve">      石油加工、炼焦及核燃料加工业</t>
  </si>
  <si>
    <t xml:space="preserve">      化学原料及化学制品制造业</t>
  </si>
  <si>
    <t xml:space="preserve">      黑色金属冶炼及压延加工业</t>
  </si>
  <si>
    <t xml:space="preserve">      有色金属冶炼及压延加工业</t>
  </si>
  <si>
    <t xml:space="preserve">      其他制造业支出</t>
  </si>
  <si>
    <t xml:space="preserve">    建筑业</t>
  </si>
  <si>
    <t xml:space="preserve">      其他建筑业支出</t>
  </si>
  <si>
    <t xml:space="preserve">    工业和信息产业监管</t>
  </si>
  <si>
    <t xml:space="preserve">      战备应急</t>
  </si>
  <si>
    <t xml:space="preserve">      专用通信</t>
  </si>
  <si>
    <t xml:space="preserve">      无线电及信息通信监管</t>
  </si>
  <si>
    <t xml:space="preserve">      工程建设及运行维护</t>
  </si>
  <si>
    <t xml:space="preserve">      产业发展</t>
  </si>
  <si>
    <t xml:space="preserve">      其他工业和信息产业监管支出</t>
  </si>
  <si>
    <t xml:space="preserve">    国有资产监管</t>
  </si>
  <si>
    <t xml:space="preserve">      国有企业监事会专项</t>
  </si>
  <si>
    <t xml:space="preserve">      中央企业专项管理</t>
  </si>
  <si>
    <t xml:space="preserve">      其他国有资产监管支出</t>
  </si>
  <si>
    <t xml:space="preserve">    支持中小企业发展和管理支出</t>
  </si>
  <si>
    <t xml:space="preserve">      科技型中小企业技术创新基金</t>
  </si>
  <si>
    <t xml:space="preserve">      中小企业发展专项</t>
  </si>
  <si>
    <t xml:space="preserve">      减免房租补贴</t>
  </si>
  <si>
    <t xml:space="preserve">      其他支持中小企业发展和管理支出</t>
  </si>
  <si>
    <t xml:space="preserve">    其他资源勘探工业信息等支出</t>
  </si>
  <si>
    <t xml:space="preserve">      黄金事务</t>
  </si>
  <si>
    <t xml:space="preserve">      技术改造支出</t>
  </si>
  <si>
    <t xml:space="preserve">      中药材扶持资金支出</t>
  </si>
  <si>
    <t xml:space="preserve">      重点产业振兴和技术改造项目贷款贴息</t>
  </si>
  <si>
    <t xml:space="preserve">      其他资源勘探工业信息等支出</t>
  </si>
  <si>
    <t>商业服务业等支出</t>
  </si>
  <si>
    <t xml:space="preserve">    商业流通事务</t>
  </si>
  <si>
    <t xml:space="preserve">      食品流通安全补贴</t>
  </si>
  <si>
    <t xml:space="preserve">      市场监测及信息管理</t>
  </si>
  <si>
    <t xml:space="preserve">      民贸企业补贴</t>
  </si>
  <si>
    <t xml:space="preserve">      民贸民品贷款贴息</t>
  </si>
  <si>
    <t xml:space="preserve">      其他商业流通事务支出</t>
  </si>
  <si>
    <t xml:space="preserve">    涉外发展服务支出</t>
  </si>
  <si>
    <t xml:space="preserve">      外商投资环境建设补助资金</t>
  </si>
  <si>
    <t xml:space="preserve">      其他涉外发展服务支出</t>
  </si>
  <si>
    <t xml:space="preserve">    其他商业服务业等支出</t>
  </si>
  <si>
    <t xml:space="preserve">      服务业基础设施建设</t>
  </si>
  <si>
    <t xml:space="preserve">      其他商业服务业等支出</t>
  </si>
  <si>
    <t>金融支出</t>
  </si>
  <si>
    <t xml:space="preserve">    金融部门行政支出</t>
  </si>
  <si>
    <t xml:space="preserve">      安全防卫</t>
  </si>
  <si>
    <t xml:space="preserve">      金融部门其他行政支出</t>
  </si>
  <si>
    <t xml:space="preserve">    金融部门监管支出</t>
  </si>
  <si>
    <t xml:space="preserve">      货币发行</t>
  </si>
  <si>
    <t xml:space="preserve">      金融服务</t>
  </si>
  <si>
    <t xml:space="preserve">      反假币</t>
  </si>
  <si>
    <t xml:space="preserve">      重点金融机构监管</t>
  </si>
  <si>
    <t xml:space="preserve">      金融稽查与案件处理</t>
  </si>
  <si>
    <t xml:space="preserve">      金融行业电子化建设</t>
  </si>
  <si>
    <t xml:space="preserve">      从业人员资格考试</t>
  </si>
  <si>
    <t xml:space="preserve">      反洗钱</t>
  </si>
  <si>
    <t xml:space="preserve">      金融部门其他监管支出</t>
  </si>
  <si>
    <t xml:space="preserve">    金融发展支出</t>
  </si>
  <si>
    <t xml:space="preserve">      政策性银行亏损补贴</t>
  </si>
  <si>
    <t xml:space="preserve">      利息费用补贴支出</t>
  </si>
  <si>
    <t xml:space="preserve">      补充资本金</t>
  </si>
  <si>
    <t xml:space="preserve">      风险基金补助</t>
  </si>
  <si>
    <t xml:space="preserve">      其他金融发展支出</t>
  </si>
  <si>
    <t xml:space="preserve">    金融调控支出</t>
  </si>
  <si>
    <t xml:space="preserve">      中央银行亏损补贴</t>
  </si>
  <si>
    <t xml:space="preserve">      其他金融调控支出</t>
  </si>
  <si>
    <t xml:space="preserve">    其他金融支出</t>
  </si>
  <si>
    <t xml:space="preserve">      重点企业贷款贴息</t>
  </si>
  <si>
    <t xml:space="preserve">      其他金融支出</t>
  </si>
  <si>
    <t>援助其他地区支出</t>
  </si>
  <si>
    <t xml:space="preserve">    一般公共服务</t>
  </si>
  <si>
    <t xml:space="preserve">    教育</t>
  </si>
  <si>
    <t xml:space="preserve">    文化旅游体育与传媒</t>
  </si>
  <si>
    <t xml:space="preserve">    卫生健康</t>
  </si>
  <si>
    <t xml:space="preserve">    节能环保</t>
  </si>
  <si>
    <t xml:space="preserve">    交通运输</t>
  </si>
  <si>
    <t xml:space="preserve">    住房保障</t>
  </si>
  <si>
    <t>自然资源海洋气象等支出</t>
  </si>
  <si>
    <t xml:space="preserve">    自然资源事务</t>
  </si>
  <si>
    <t xml:space="preserve">      自然资源规划及管理</t>
  </si>
  <si>
    <t xml:space="preserve">      自然资源利用与保护</t>
  </si>
  <si>
    <t xml:space="preserve">      自然资源社会公益服务</t>
  </si>
  <si>
    <t xml:space="preserve">      自然资源行业业务管理</t>
  </si>
  <si>
    <t xml:space="preserve">      自然资源调查与确权登记</t>
  </si>
  <si>
    <t xml:space="preserve">      土地资源储备支出</t>
  </si>
  <si>
    <t xml:space="preserve">      地质矿产资源与环境调查</t>
  </si>
  <si>
    <t xml:space="preserve">      地质勘查与矿产资源管理</t>
  </si>
  <si>
    <t xml:space="preserve">      地质转产项目财政贴息</t>
  </si>
  <si>
    <t xml:space="preserve">      国外风险勘查</t>
  </si>
  <si>
    <t xml:space="preserve">      地质勘查基金（周转金）支出</t>
  </si>
  <si>
    <t xml:space="preserve">      海域与海岛管理</t>
  </si>
  <si>
    <t xml:space="preserve">      自然资源国际合作与海洋权益维护</t>
  </si>
  <si>
    <t xml:space="preserve">      自然资源卫星</t>
  </si>
  <si>
    <t xml:space="preserve">      极地考察</t>
  </si>
  <si>
    <t xml:space="preserve">      深海调查与资源开发</t>
  </si>
  <si>
    <t xml:space="preserve">      海港航标维护</t>
  </si>
  <si>
    <t xml:space="preserve">      海水淡化</t>
  </si>
  <si>
    <t xml:space="preserve">      无居民海岛使用金支出</t>
  </si>
  <si>
    <t xml:space="preserve">      海洋战略规划与预警监测</t>
  </si>
  <si>
    <t xml:space="preserve">      基础测绘与地理信息监管</t>
  </si>
  <si>
    <t xml:space="preserve">      其他自然资源事务支出</t>
  </si>
  <si>
    <t xml:space="preserve">    气象事务</t>
  </si>
  <si>
    <t xml:space="preserve">      气象事业机构</t>
  </si>
  <si>
    <t xml:space="preserve">      气象探测</t>
  </si>
  <si>
    <t xml:space="preserve">      气象信息传输及管理</t>
  </si>
  <si>
    <t xml:space="preserve">      气象预报预测</t>
  </si>
  <si>
    <t xml:space="preserve">      气象服务</t>
  </si>
  <si>
    <t xml:space="preserve">      气象装备保障维护</t>
  </si>
  <si>
    <t xml:space="preserve">      气象基础设施建设与维修</t>
  </si>
  <si>
    <t xml:space="preserve">      气象卫星</t>
  </si>
  <si>
    <t xml:space="preserve">      气象法规与标准</t>
  </si>
  <si>
    <t xml:space="preserve">      气象资金审计稽查</t>
  </si>
  <si>
    <t xml:space="preserve">      其他气象事务支出</t>
  </si>
  <si>
    <t xml:space="preserve">    其他自然资源海洋气象等支出</t>
  </si>
  <si>
    <t>住房保障支出</t>
  </si>
  <si>
    <t xml:space="preserve">    保障性安居工程支出</t>
  </si>
  <si>
    <t xml:space="preserve">      廉租住房</t>
  </si>
  <si>
    <t xml:space="preserve">      沉陷区治理</t>
  </si>
  <si>
    <t xml:space="preserve">      棚户区改造</t>
  </si>
  <si>
    <t xml:space="preserve">      少数民族地区游牧民定居工程</t>
  </si>
  <si>
    <t xml:space="preserve">      农村危房改造</t>
  </si>
  <si>
    <t xml:space="preserve">      公共租赁住房</t>
  </si>
  <si>
    <t xml:space="preserve">      保障性住房租金补贴</t>
  </si>
  <si>
    <t xml:space="preserve">      老旧小区改造</t>
  </si>
  <si>
    <t xml:space="preserve">      住房租赁市场发展</t>
  </si>
  <si>
    <t xml:space="preserve">      其他保障性安居工程支出</t>
  </si>
  <si>
    <t xml:space="preserve">    住房改革支出</t>
  </si>
  <si>
    <t xml:space="preserve">      住房公积金</t>
  </si>
  <si>
    <t xml:space="preserve">      提租补贴</t>
  </si>
  <si>
    <t xml:space="preserve">      购房补贴</t>
  </si>
  <si>
    <t xml:space="preserve">    城乡社区住宅</t>
  </si>
  <si>
    <t xml:space="preserve">      公有住房建设和维修改造支出</t>
  </si>
  <si>
    <t xml:space="preserve">      住房公积金管理</t>
  </si>
  <si>
    <t xml:space="preserve">      其他城乡社区住宅支出</t>
  </si>
  <si>
    <t>粮油物资储备支出</t>
  </si>
  <si>
    <t xml:space="preserve">    粮油物资事务</t>
  </si>
  <si>
    <t xml:space="preserve">      财务与审计支出</t>
  </si>
  <si>
    <t xml:space="preserve">      信息统计</t>
  </si>
  <si>
    <t xml:space="preserve">      专项业务活动</t>
  </si>
  <si>
    <t xml:space="preserve">      国家粮油差价补贴</t>
  </si>
  <si>
    <t xml:space="preserve">      粮食财务挂账利息补贴</t>
  </si>
  <si>
    <t xml:space="preserve">      粮食财务挂账消化款</t>
  </si>
  <si>
    <t xml:space="preserve">      处理陈化粮补贴</t>
  </si>
  <si>
    <t xml:space="preserve">      粮食风险基金</t>
  </si>
  <si>
    <t xml:space="preserve">      粮油市场调控专项资金</t>
  </si>
  <si>
    <t xml:space="preserve">      设施建设</t>
  </si>
  <si>
    <t xml:space="preserve">      设施安全</t>
  </si>
  <si>
    <t xml:space="preserve">      物资保管保养</t>
  </si>
  <si>
    <t xml:space="preserve">      其他粮油物资事务支出</t>
  </si>
  <si>
    <t xml:space="preserve">    能源储备</t>
  </si>
  <si>
    <t xml:space="preserve">      石油储备</t>
  </si>
  <si>
    <t xml:space="preserve">      天然铀能源储备</t>
  </si>
  <si>
    <t xml:space="preserve">      煤炭储备</t>
  </si>
  <si>
    <t xml:space="preserve">      成品油储备</t>
  </si>
  <si>
    <t xml:space="preserve">      其他能源储备支出</t>
  </si>
  <si>
    <t xml:space="preserve">    粮油储备</t>
  </si>
  <si>
    <t xml:space="preserve">      储备粮油补贴</t>
  </si>
  <si>
    <t xml:space="preserve">      储备粮油差价补贴</t>
  </si>
  <si>
    <t xml:space="preserve">      储备粮（油）库建设</t>
  </si>
  <si>
    <t xml:space="preserve">      最低收购价政策支出</t>
  </si>
  <si>
    <t xml:space="preserve">      其他粮油储备支出</t>
  </si>
  <si>
    <t xml:space="preserve">    重要商品储备</t>
  </si>
  <si>
    <t xml:space="preserve">      棉花储备</t>
  </si>
  <si>
    <t xml:space="preserve">      食糖储备</t>
  </si>
  <si>
    <t xml:space="preserve">      肉类储备</t>
  </si>
  <si>
    <t xml:space="preserve">      化肥储备</t>
  </si>
  <si>
    <t xml:space="preserve">      农药储备</t>
  </si>
  <si>
    <t xml:space="preserve">      边销茶储备</t>
  </si>
  <si>
    <t xml:space="preserve">      羊毛储备</t>
  </si>
  <si>
    <t xml:space="preserve">      医药储备</t>
  </si>
  <si>
    <t xml:space="preserve">      食盐储备</t>
  </si>
  <si>
    <t xml:space="preserve">      战略物资储备</t>
  </si>
  <si>
    <t xml:space="preserve">      应急物资储备</t>
  </si>
  <si>
    <t xml:space="preserve">      其他重要商品储备支出</t>
  </si>
  <si>
    <t>灾害防治及应急管理支出</t>
  </si>
  <si>
    <t xml:space="preserve">    应急管理事务</t>
  </si>
  <si>
    <t xml:space="preserve">      灾害风险防治</t>
  </si>
  <si>
    <t xml:space="preserve">      国务院安委会专项</t>
  </si>
  <si>
    <t xml:space="preserve">      安全监管</t>
  </si>
  <si>
    <t xml:space="preserve">      应急救援</t>
  </si>
  <si>
    <t xml:space="preserve">      应急管理</t>
  </si>
  <si>
    <t xml:space="preserve">      其他应急管理支出</t>
  </si>
  <si>
    <t xml:space="preserve">    消防救援事务</t>
  </si>
  <si>
    <t xml:space="preserve">      消防应急救援</t>
  </si>
  <si>
    <t xml:space="preserve">      其他消防救援事务支出</t>
  </si>
  <si>
    <t xml:space="preserve">    矿山安全</t>
  </si>
  <si>
    <t xml:space="preserve">      矿山安全监察事务</t>
  </si>
  <si>
    <t xml:space="preserve">      矿山应急救援事务</t>
  </si>
  <si>
    <t xml:space="preserve">      其他矿山安全支出</t>
  </si>
  <si>
    <t xml:space="preserve">    地震事务</t>
  </si>
  <si>
    <t xml:space="preserve">      地震监测</t>
  </si>
  <si>
    <t xml:space="preserve">      地震预测预报</t>
  </si>
  <si>
    <t xml:space="preserve">      地震灾害预防</t>
  </si>
  <si>
    <t xml:space="preserve">      地震应急救援</t>
  </si>
  <si>
    <t xml:space="preserve">      地震环境探察</t>
  </si>
  <si>
    <t xml:space="preserve">      防震减灾信息管理</t>
  </si>
  <si>
    <t xml:space="preserve">      防震减灾基础管理</t>
  </si>
  <si>
    <t xml:space="preserve">      地震事业机构</t>
  </si>
  <si>
    <t xml:space="preserve">      其他地震事务支出</t>
  </si>
  <si>
    <t xml:space="preserve">    自然灾害防治</t>
  </si>
  <si>
    <t xml:space="preserve">      地质灾害防治</t>
  </si>
  <si>
    <t xml:space="preserve">      森林草原防灾减灾</t>
  </si>
  <si>
    <t xml:space="preserve">      其他自然灾害防治支出</t>
  </si>
  <si>
    <t xml:space="preserve">    自然灾害救灾及恢复重建支出</t>
  </si>
  <si>
    <t xml:space="preserve">      自然灾害救灾补助</t>
  </si>
  <si>
    <t xml:space="preserve">      自然灾害灾后重建补助</t>
  </si>
  <si>
    <t xml:space="preserve">      其他自然灾害救灾及恢复重建支出</t>
  </si>
  <si>
    <t xml:space="preserve">    其他灾害防治及应急管理支出</t>
  </si>
  <si>
    <t>预备费</t>
  </si>
  <si>
    <t>其他支出</t>
  </si>
  <si>
    <t xml:space="preserve">    年初预留</t>
  </si>
  <si>
    <t>债务付息支出</t>
  </si>
  <si>
    <t xml:space="preserve">    地方政府一般债务付息支出</t>
  </si>
  <si>
    <t xml:space="preserve">      地方政府一般债券付息支出</t>
  </si>
  <si>
    <t xml:space="preserve">      地方政府向外国政府借款付息支出</t>
  </si>
  <si>
    <t xml:space="preserve">      地方政府向国际组织借款付息支出</t>
  </si>
  <si>
    <t xml:space="preserve">      地方政府其他一般债务付息支出</t>
  </si>
  <si>
    <t>债务发行费用支出</t>
  </si>
  <si>
    <t xml:space="preserve">    地方政府一般债务发行费用支出</t>
  </si>
  <si>
    <t>一般公共预算税收返还和转移支付表</t>
  </si>
  <si>
    <t xml:space="preserve">                        专项转移支付分地区、分项目表</t>
  </si>
  <si>
    <t>乡镇名称　</t>
  </si>
  <si>
    <t>人数</t>
  </si>
  <si>
    <t>人均经费</t>
  </si>
  <si>
    <t>转移支付金额</t>
  </si>
  <si>
    <t>总计</t>
  </si>
  <si>
    <t>一般性转移支付</t>
  </si>
  <si>
    <t>专项转移支付</t>
  </si>
  <si>
    <t>小计</t>
  </si>
  <si>
    <t>因素法分配</t>
  </si>
  <si>
    <t>特殊经费（合并乡镇等因素）</t>
  </si>
  <si>
    <t>党建经费</t>
  </si>
  <si>
    <t>乡镇         党报党刊</t>
  </si>
  <si>
    <t>乡镇           工作补贴</t>
  </si>
  <si>
    <t>合　计</t>
  </si>
  <si>
    <t>沙溪乡</t>
  </si>
  <si>
    <t>团河镇</t>
  </si>
  <si>
    <t>金子岩乡</t>
  </si>
  <si>
    <t>高椅乡</t>
  </si>
  <si>
    <t>若水镇</t>
  </si>
  <si>
    <t>金竹乡</t>
  </si>
  <si>
    <t>马鞍镇</t>
  </si>
  <si>
    <t>堡子镇</t>
  </si>
  <si>
    <t>坪村镇</t>
  </si>
  <si>
    <t>宝田乡</t>
  </si>
  <si>
    <t>漠滨乡</t>
  </si>
  <si>
    <t>青朗乡</t>
  </si>
  <si>
    <t>蒲稳乡</t>
  </si>
  <si>
    <t>炮团乡</t>
  </si>
  <si>
    <t>地灵乡</t>
  </si>
  <si>
    <t>广坪镇</t>
  </si>
  <si>
    <t>连山乡</t>
  </si>
  <si>
    <t>林城镇</t>
  </si>
  <si>
    <t>会同县2021年政府一般债务限额及余额表</t>
  </si>
  <si>
    <t>地区</t>
  </si>
  <si>
    <t xml:space="preserve">2021年政府债务限额
</t>
  </si>
  <si>
    <t>2021年政府债务余额</t>
  </si>
  <si>
    <t>合计</t>
  </si>
  <si>
    <t>一般债务</t>
  </si>
  <si>
    <t>一般债务小计</t>
  </si>
  <si>
    <t>一般债券</t>
  </si>
  <si>
    <t>外国政府</t>
  </si>
  <si>
    <t>国际组织</t>
  </si>
  <si>
    <t>其他</t>
  </si>
  <si>
    <t xml:space="preserve"> 431225  会同县</t>
  </si>
  <si>
    <t>会同县2022年政府一般债务限额及余额表（预计）</t>
  </si>
  <si>
    <t xml:space="preserve">2022年政府债务限额
</t>
  </si>
  <si>
    <t>2022年政府债务余额</t>
  </si>
  <si>
    <r>
      <rPr>
        <sz val="12"/>
        <rFont val="宋体"/>
        <charset val="134"/>
      </rPr>
      <t xml:space="preserve">                      </t>
    </r>
    <r>
      <rPr>
        <b/>
        <sz val="20"/>
        <rFont val="宋体"/>
        <charset val="134"/>
      </rPr>
      <t>2022年会同县政府性基金收支计划总表</t>
    </r>
  </si>
  <si>
    <t>编制单位：县财政局                                                                      单位：万元</t>
  </si>
  <si>
    <t>收入项目名称</t>
  </si>
  <si>
    <t>政府性基金收入总计</t>
  </si>
  <si>
    <t>政府性基金支出总计</t>
  </si>
  <si>
    <t>一、污水处理费收入</t>
  </si>
  <si>
    <t>一、城乡社区支出</t>
  </si>
  <si>
    <t>二、城市基础设施配套费收入</t>
  </si>
  <si>
    <t>1、污水处理费安排的支出</t>
  </si>
  <si>
    <t>三、福利彩票机构业务费</t>
  </si>
  <si>
    <t>2、城市配套费安排的支出</t>
  </si>
  <si>
    <t>四、国有土地使用权出让收入</t>
  </si>
  <si>
    <t>3、国有土地使用出让收入安排的支出</t>
  </si>
  <si>
    <t>五、专项债务对应项目专项收入</t>
  </si>
  <si>
    <t>二、其他支出</t>
  </si>
  <si>
    <t>1、彩票发行销售机构业务费安排支出</t>
  </si>
  <si>
    <t>三、债券付息及债务发行费用支出</t>
  </si>
  <si>
    <t>1、地方专项债券付息及发行费用支出</t>
  </si>
  <si>
    <t>四、调出资金</t>
  </si>
  <si>
    <r>
      <rPr>
        <sz val="12"/>
        <rFont val="宋体"/>
        <charset val="134"/>
      </rPr>
      <t xml:space="preserve">                        </t>
    </r>
    <r>
      <rPr>
        <sz val="20"/>
        <rFont val="宋体"/>
        <charset val="134"/>
      </rPr>
      <t>2022年会同县政府性基金收入表</t>
    </r>
  </si>
  <si>
    <r>
      <rPr>
        <sz val="11"/>
        <rFont val="宋体"/>
        <charset val="134"/>
      </rPr>
      <t xml:space="preserve">编制单位：县财政局                                           </t>
    </r>
    <r>
      <rPr>
        <sz val="11"/>
        <rFont val="宋体"/>
        <charset val="134"/>
      </rPr>
      <t xml:space="preserve">                                </t>
    </r>
    <r>
      <rPr>
        <sz val="11"/>
        <rFont val="宋体"/>
        <charset val="134"/>
      </rPr>
      <t xml:space="preserve">   单位：万元</t>
    </r>
  </si>
  <si>
    <t>政府性基金项目名称</t>
  </si>
  <si>
    <t>收入预算数</t>
  </si>
  <si>
    <t>收入征收数300万，计提水利建设基金后入库数为291万。</t>
  </si>
  <si>
    <t>收入征收数600万，计提水利建设基金后入库数为582万。</t>
  </si>
  <si>
    <t>2022年1月1日起划交税务征收</t>
  </si>
  <si>
    <r>
      <rPr>
        <sz val="12"/>
        <rFont val="宋体"/>
        <charset val="134"/>
      </rPr>
      <t xml:space="preserve">                           </t>
    </r>
    <r>
      <rPr>
        <sz val="20"/>
        <rFont val="宋体"/>
        <charset val="134"/>
      </rPr>
      <t>2022年会同县政府性基金支出表</t>
    </r>
  </si>
  <si>
    <t>编制单位：县财政局                                                                            单位：万元</t>
  </si>
  <si>
    <t>支出功能性分类科目</t>
  </si>
  <si>
    <t>支出经济分类科目</t>
  </si>
  <si>
    <t>支出预算数</t>
  </si>
  <si>
    <t>污水处理费安排的支出</t>
  </si>
  <si>
    <t>资本性支出</t>
  </si>
  <si>
    <t>1、污水处理设施建设和运营（2121401）</t>
  </si>
  <si>
    <t>付湖南合源水务环境科技股份有限公司会同县分公司污水处理费用</t>
  </si>
  <si>
    <t>2、代征手续费（2121402）</t>
  </si>
  <si>
    <t>污水处理费征收总数300万，代征手续费，按收入征收总额的8.5%（住建局）</t>
  </si>
  <si>
    <t>3、其他污水处理费安排的支出（2121499）</t>
  </si>
  <si>
    <t>城市配套费安排的支出</t>
  </si>
  <si>
    <t>1、城市公共设施（2121301）</t>
  </si>
  <si>
    <t>城市路灯电费（城市管理执法局）</t>
  </si>
  <si>
    <t>2、城市环境卫生（2121302）</t>
  </si>
  <si>
    <t xml:space="preserve">  （1）垃圾场运行经费</t>
  </si>
  <si>
    <t>城市管理事务中心</t>
  </si>
  <si>
    <t xml:space="preserve">  （2）环卫车辆运转及乡镇垃圾一体化处理经费、环卫工人特种工作经费及再就业、财聘人员工资和社会保障经费</t>
  </si>
  <si>
    <t xml:space="preserve">  （3）污水处理设施监督和泵站运行经费</t>
  </si>
  <si>
    <t>住建局</t>
  </si>
  <si>
    <t>3、其他城市基础设施配套（2121399）</t>
  </si>
  <si>
    <t>国有土地使用出让收入安排的支出</t>
  </si>
  <si>
    <t xml:space="preserve">  1、征地和拆迁补偿支出（2120801）</t>
  </si>
  <si>
    <t xml:space="preserve">  2、土地开发支出（2120802）</t>
  </si>
  <si>
    <t xml:space="preserve">  3、城市建设支出（2120803）</t>
  </si>
  <si>
    <t xml:space="preserve">  4、农村基础设施建设支出（2120804）</t>
  </si>
  <si>
    <t>用于农村饮水、环境、卫生、教育以及文化等基础设施建设支出(根据国务院印发的《关于调整完善土地出让收入使用范围优先支持乡村振兴意见》从土地出让收入的8%计提</t>
  </si>
  <si>
    <t xml:space="preserve">  5、土地出让业务支出（2120806）</t>
  </si>
  <si>
    <t>一般商品和服务性支出</t>
  </si>
  <si>
    <t xml:space="preserve">  6、棚户区改造支出（2120810）</t>
  </si>
  <si>
    <t xml:space="preserve">  7、其他国有土地使用权出让收入安排的支出（2120899）</t>
  </si>
  <si>
    <t>彩票发行销售机构业务费安排支出</t>
  </si>
  <si>
    <t>1、福利彩票机构销售业务费支出（2290804）</t>
  </si>
  <si>
    <t>债券付息及债务发行费用支出</t>
  </si>
  <si>
    <t>债务利息及费用支出</t>
  </si>
  <si>
    <t>调出资金</t>
  </si>
  <si>
    <t>转移性支出</t>
  </si>
  <si>
    <t>用于平衡一般公共预算</t>
  </si>
  <si>
    <r>
      <rPr>
        <sz val="12"/>
        <rFont val="宋体"/>
        <charset val="134"/>
      </rPr>
      <t xml:space="preserve">                           </t>
    </r>
    <r>
      <rPr>
        <sz val="20"/>
        <rFont val="宋体"/>
        <charset val="134"/>
      </rPr>
      <t>2022年会同县本级政府性基金支出表</t>
    </r>
  </si>
  <si>
    <t>2022年会同县政府性基金转移支付表</t>
  </si>
  <si>
    <t>部门</t>
  </si>
  <si>
    <t>会同县无政府性基金转移支付</t>
  </si>
  <si>
    <t>会同县2021年政府专项债务限额及余额表</t>
  </si>
  <si>
    <t>专项债务</t>
  </si>
  <si>
    <t>专项债务小计</t>
  </si>
  <si>
    <t>专项债券</t>
  </si>
  <si>
    <t>会同县2022年政府专项债务限额及余额表（预计）</t>
  </si>
  <si>
    <t>2022年国有资本经营预算收入表</t>
  </si>
  <si>
    <r>
      <rPr>
        <b/>
        <sz val="11"/>
        <color indexed="8"/>
        <rFont val="仿宋_GB2312"/>
        <charset val="134"/>
      </rPr>
      <t>收</t>
    </r>
    <r>
      <rPr>
        <b/>
        <sz val="11"/>
        <color indexed="8"/>
        <rFont val="仿宋_GB2312"/>
        <charset val="134"/>
      </rPr>
      <t xml:space="preserve">  </t>
    </r>
    <r>
      <rPr>
        <b/>
        <sz val="11"/>
        <color indexed="8"/>
        <rFont val="仿宋_GB2312"/>
        <charset val="134"/>
      </rPr>
      <t>入</t>
    </r>
  </si>
  <si>
    <t>金　额</t>
  </si>
  <si>
    <t>一、利润收入</t>
  </si>
  <si>
    <t>二、股利、股息收入</t>
  </si>
  <si>
    <t>经济建设投资公司分红款（供水公司41万元、农商行145万元、湘能会同水电公司135万元）</t>
  </si>
  <si>
    <t>三、产权转让收入</t>
  </si>
  <si>
    <t>四、其它国有资本经营预算收入</t>
  </si>
  <si>
    <t>本年收入合计</t>
  </si>
  <si>
    <t>上年结余</t>
  </si>
  <si>
    <t>收入总计</t>
  </si>
  <si>
    <t>2022年国有资本经营预算支出表</t>
  </si>
  <si>
    <r>
      <rPr>
        <b/>
        <sz val="11"/>
        <color indexed="8"/>
        <rFont val="仿宋_GB2312"/>
        <charset val="134"/>
      </rPr>
      <t>支</t>
    </r>
    <r>
      <rPr>
        <b/>
        <sz val="11"/>
        <color indexed="8"/>
        <rFont val="仿宋_GB2312"/>
        <charset val="134"/>
      </rPr>
      <t xml:space="preserve">  </t>
    </r>
    <r>
      <rPr>
        <b/>
        <sz val="11"/>
        <color indexed="8"/>
        <rFont val="仿宋_GB2312"/>
        <charset val="134"/>
      </rPr>
      <t>　出</t>
    </r>
  </si>
  <si>
    <t>一、社会保障和就业支出</t>
  </si>
  <si>
    <t>二、国有资本经营预算支出</t>
  </si>
  <si>
    <t xml:space="preserve">三、转移性支出    </t>
  </si>
  <si>
    <t>本年支出合计</t>
  </si>
  <si>
    <t>支出总计</t>
  </si>
  <si>
    <t>2022年本级国有资本经营预算收入表</t>
  </si>
  <si>
    <t>2022年本级国有资本经营预算支出表</t>
  </si>
  <si>
    <t>2022年会同县国有资本经营预算转移支出表</t>
  </si>
  <si>
    <t>注：本表应当公开到功能分类项级科目</t>
  </si>
  <si>
    <t>科目编码</t>
  </si>
  <si>
    <t>预算科目</t>
  </si>
  <si>
    <t>国有资本经营预算转移支出</t>
  </si>
  <si>
    <t>注：本县对下国有资本经营转移支付</t>
  </si>
  <si>
    <r>
      <rPr>
        <sz val="12"/>
        <color rgb="FF000000"/>
        <rFont val="方正小标宋简体"/>
        <charset val="134"/>
      </rPr>
      <t xml:space="preserve">                              </t>
    </r>
    <r>
      <rPr>
        <sz val="18"/>
        <color rgb="FF000000"/>
        <rFont val="方正小标宋简体"/>
        <charset val="134"/>
      </rPr>
      <t>2022年社会保险基金预算表</t>
    </r>
  </si>
  <si>
    <t>项        目</t>
  </si>
  <si>
    <t>城乡居民基本
养老保险基金</t>
  </si>
  <si>
    <t>机关事业单位基本养老保险基金</t>
  </si>
  <si>
    <t>职工基本医疗保险(含生育保险)基金</t>
  </si>
  <si>
    <t>城乡居民基本
医疗保险基金</t>
  </si>
  <si>
    <t>工伤保险基金</t>
  </si>
  <si>
    <t>失业保险基金</t>
  </si>
  <si>
    <t>一、收入</t>
  </si>
  <si>
    <t xml:space="preserve">    其中:1.社会保险费收入</t>
  </si>
  <si>
    <t xml:space="preserve">         2.财政补贴收入</t>
  </si>
  <si>
    <t xml:space="preserve">         3.利息收入</t>
  </si>
  <si>
    <t xml:space="preserve">         4.委托投资收益</t>
  </si>
  <si>
    <t xml:space="preserve">         5.转移收入</t>
  </si>
  <si>
    <t xml:space="preserve">         6.其他收入</t>
  </si>
  <si>
    <t>二、支出</t>
  </si>
  <si>
    <t xml:space="preserve">    其中:1.社会保险待遇支出</t>
  </si>
  <si>
    <t xml:space="preserve">         2.转移支出</t>
  </si>
  <si>
    <t xml:space="preserve">         3.其他支出</t>
  </si>
  <si>
    <t xml:space="preserve">         4.大病保险支出</t>
  </si>
  <si>
    <t xml:space="preserve">         5.工伤预防费用支出</t>
  </si>
  <si>
    <t xml:space="preserve">         6.劳动能力鉴定支出</t>
  </si>
  <si>
    <t xml:space="preserve">         7.稳定岗位补贴支出</t>
  </si>
  <si>
    <t xml:space="preserve">         8.技能提升补贴支出</t>
  </si>
  <si>
    <t xml:space="preserve">         9.上解上级支出</t>
  </si>
  <si>
    <t>三、本年收支结余</t>
  </si>
  <si>
    <t>四、年末滚存结余</t>
  </si>
  <si>
    <r>
      <rPr>
        <sz val="12"/>
        <color rgb="FF000000"/>
        <rFont val="方正小标宋简体"/>
        <charset val="134"/>
      </rPr>
      <t xml:space="preserve">                               </t>
    </r>
    <r>
      <rPr>
        <sz val="18"/>
        <color rgb="FF000000"/>
        <rFont val="方正小标宋简体"/>
        <charset val="134"/>
      </rPr>
      <t>2022年社会保险基金预算表</t>
    </r>
  </si>
  <si>
    <r>
      <rPr>
        <sz val="12"/>
        <color rgb="FF000000"/>
        <rFont val="方正小标宋简体"/>
        <charset val="134"/>
      </rPr>
      <t xml:space="preserve">                               </t>
    </r>
    <r>
      <rPr>
        <sz val="18"/>
        <color rgb="FF000000"/>
        <rFont val="方正小标宋简体"/>
        <charset val="134"/>
      </rPr>
      <t>2022年社会保险基金预算支出表</t>
    </r>
  </si>
  <si>
    <t>2022年“三公”经费汇总表</t>
  </si>
  <si>
    <t>本年预算数</t>
  </si>
  <si>
    <t>1、因公出国（境）费用</t>
  </si>
  <si>
    <t>2、公务接待费</t>
  </si>
  <si>
    <t>3、公务用车费</t>
  </si>
  <si>
    <t>其中：（1）公务用车运行维护费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</si>
  <si>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（2）公务用车购置</t>
    </r>
  </si>
  <si>
    <t>2022年本级新增地方政府债券资金安排方案</t>
  </si>
  <si>
    <t>资金用途</t>
  </si>
  <si>
    <t>新增政府债券资金</t>
  </si>
  <si>
    <t>道路交通项目</t>
  </si>
  <si>
    <t>一中扩建工程</t>
  </si>
  <si>
    <t>职中扩建项目</t>
  </si>
  <si>
    <t>妇幼保健新院二次装修</t>
  </si>
  <si>
    <t>会同县智慧停车场项目</t>
  </si>
  <si>
    <t>会同水坪溪电子信息产业园及配套设施项目</t>
  </si>
  <si>
    <t>会同县地方政府债务情况表</t>
  </si>
  <si>
    <t>单位:万元</t>
  </si>
  <si>
    <t>2021年</t>
  </si>
  <si>
    <t>2022年（预计）</t>
  </si>
  <si>
    <t>预计执行数</t>
  </si>
  <si>
    <t>一、地方政府债务限额</t>
  </si>
  <si>
    <t>二、地方政府债务余额</t>
  </si>
  <si>
    <t>三、地方政府债券发行额</t>
  </si>
  <si>
    <t>四、地方政府债券还本额</t>
  </si>
  <si>
    <t>五、地方政府债券付息额</t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</si>
</sst>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_);[Red]\(#,##0\)"/>
    <numFmt numFmtId="178" formatCode="0_);[Red]\(0\)"/>
    <numFmt numFmtId="179" formatCode="0.00_);[Red]\(0.00\)"/>
    <numFmt numFmtId="180" formatCode="0_ "/>
    <numFmt numFmtId="181" formatCode="#,##0.00_ "/>
    <numFmt numFmtId="182" formatCode="0.0_ "/>
    <numFmt numFmtId="183" formatCode="#,##0_ "/>
    <numFmt numFmtId="184" formatCode="0_);\(0\)"/>
    <numFmt numFmtId="185" formatCode="0.0%"/>
  </numFmts>
  <fonts count="101">
    <font>
      <sz val="12"/>
      <name val="宋体"/>
      <charset val="134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sz val="11"/>
      <name val="新宋体"/>
      <charset val="134"/>
    </font>
    <font>
      <sz val="18"/>
      <name val="黑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2"/>
      <color rgb="FF000000"/>
      <name val="方正小标宋简体"/>
      <charset val="134"/>
    </font>
    <font>
      <sz val="18"/>
      <color indexed="8"/>
      <name val="方正小标宋简体"/>
      <charset val="134"/>
    </font>
    <font>
      <sz val="18"/>
      <name val="方正小标宋简体"/>
      <charset val="134"/>
    </font>
    <font>
      <sz val="12"/>
      <color indexed="8"/>
      <name val="宋体"/>
      <charset val="134"/>
    </font>
    <font>
      <sz val="12"/>
      <color indexed="8"/>
      <name val="Arial Narrow"/>
      <charset val="134"/>
    </font>
    <font>
      <sz val="10"/>
      <name val="宋体"/>
      <charset val="134"/>
    </font>
    <font>
      <b/>
      <sz val="12"/>
      <color indexed="8"/>
      <name val="仿宋_GB2312"/>
      <charset val="134"/>
    </font>
    <font>
      <sz val="12"/>
      <color indexed="8"/>
      <name val="仿宋_GB2312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22"/>
      <color indexed="8"/>
      <name val="方正小标宋简体"/>
      <charset val="134"/>
    </font>
    <font>
      <sz val="11"/>
      <color indexed="8"/>
      <name val="Times New Roman"/>
      <charset val="134"/>
    </font>
    <font>
      <b/>
      <sz val="11"/>
      <color indexed="8"/>
      <name val="仿宋_GB2312"/>
      <charset val="134"/>
    </font>
    <font>
      <sz val="11"/>
      <color indexed="8"/>
      <name val="仿宋_GB2312"/>
      <charset val="134"/>
    </font>
    <font>
      <sz val="11"/>
      <name val="仿宋_GB2312"/>
      <charset val="134"/>
    </font>
    <font>
      <sz val="11"/>
      <color rgb="FF000000"/>
      <name val="宋体"/>
      <charset val="134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b/>
      <sz val="11"/>
      <name val="SimSun"/>
      <charset val="134"/>
    </font>
    <font>
      <b/>
      <sz val="10"/>
      <name val="SimSun"/>
      <charset val="134"/>
    </font>
    <font>
      <sz val="20"/>
      <name val="宋体"/>
      <charset val="134"/>
    </font>
    <font>
      <sz val="12"/>
      <color indexed="10"/>
      <name val="宋体"/>
      <charset val="134"/>
    </font>
    <font>
      <sz val="9"/>
      <name val="宋体"/>
      <charset val="134"/>
    </font>
    <font>
      <sz val="9"/>
      <name val="Times New Roman"/>
      <charset val="134"/>
    </font>
    <font>
      <b/>
      <sz val="20"/>
      <name val="宋体"/>
      <charset val="134"/>
    </font>
    <font>
      <sz val="12"/>
      <name val="新宋体"/>
      <charset val="134"/>
    </font>
    <font>
      <sz val="11"/>
      <color indexed="10"/>
      <name val="宋体"/>
      <charset val="134"/>
      <scheme val="major"/>
    </font>
    <font>
      <sz val="11"/>
      <color indexed="8"/>
      <name val="宋体"/>
      <charset val="134"/>
      <scheme val="major"/>
    </font>
    <font>
      <sz val="11"/>
      <name val="宋体"/>
      <charset val="134"/>
      <scheme val="major"/>
    </font>
    <font>
      <sz val="16"/>
      <name val="宋体"/>
      <charset val="134"/>
      <scheme val="major"/>
    </font>
    <font>
      <b/>
      <sz val="16"/>
      <name val="宋体"/>
      <charset val="134"/>
      <scheme val="major"/>
    </font>
    <font>
      <b/>
      <sz val="14"/>
      <name val="宋体"/>
      <charset val="134"/>
      <scheme val="major"/>
    </font>
    <font>
      <b/>
      <sz val="11"/>
      <name val="宋体"/>
      <charset val="134"/>
      <scheme val="major"/>
    </font>
    <font>
      <b/>
      <sz val="9"/>
      <name val="宋体"/>
      <charset val="134"/>
    </font>
    <font>
      <sz val="18"/>
      <name val="宋体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10"/>
      <color indexed="8"/>
      <name val="仿宋_GB2312"/>
      <charset val="134"/>
    </font>
    <font>
      <b/>
      <sz val="16"/>
      <name val="黑体"/>
      <charset val="134"/>
    </font>
    <font>
      <sz val="11"/>
      <name val="宋体"/>
      <charset val="134"/>
      <scheme val="minor"/>
    </font>
    <font>
      <sz val="12"/>
      <name val="黑体"/>
      <charset val="134"/>
    </font>
    <font>
      <b/>
      <sz val="18"/>
      <name val="黑体"/>
      <charset val="134"/>
    </font>
    <font>
      <b/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2"/>
      <color indexed="8"/>
      <name val="宋体"/>
      <charset val="134"/>
    </font>
    <font>
      <b/>
      <sz val="12"/>
      <color indexed="10"/>
      <name val="宋体"/>
      <charset val="134"/>
    </font>
    <font>
      <sz val="12"/>
      <name val="宋体"/>
      <charset val="134"/>
      <scheme val="minor"/>
    </font>
    <font>
      <b/>
      <sz val="20"/>
      <name val="方正小标宋简体"/>
      <charset val="134"/>
    </font>
    <font>
      <sz val="11"/>
      <color indexed="9"/>
      <name val="宋体"/>
      <charset val="134"/>
    </font>
    <font>
      <sz val="12"/>
      <name val="仿宋_GB2312"/>
      <charset val="134"/>
    </font>
    <font>
      <b/>
      <sz val="16"/>
      <name val="Times New Roman"/>
      <charset val="0"/>
    </font>
    <font>
      <sz val="12"/>
      <name val="Times New Roman"/>
      <charset val="0"/>
    </font>
    <font>
      <b/>
      <sz val="12"/>
      <name val="仿宋_GB2312"/>
      <charset val="134"/>
    </font>
    <font>
      <b/>
      <sz val="11"/>
      <name val="仿宋_GB2312"/>
      <charset val="134"/>
    </font>
    <font>
      <sz val="10"/>
      <color indexed="10"/>
      <name val="仿宋_GB2312"/>
      <charset val="134"/>
    </font>
    <font>
      <sz val="12"/>
      <color indexed="10"/>
      <name val="仿宋_GB2312"/>
      <charset val="134"/>
    </font>
    <font>
      <sz val="22"/>
      <name val="方正小标宋简体"/>
      <charset val="134"/>
    </font>
    <font>
      <sz val="11"/>
      <name val="黑体"/>
      <charset val="134"/>
    </font>
    <font>
      <b/>
      <sz val="11"/>
      <color indexed="9"/>
      <name val="仿宋_GB2312"/>
      <charset val="134"/>
    </font>
    <font>
      <sz val="11"/>
      <name val="Times New Roman"/>
      <charset val="134"/>
    </font>
    <font>
      <sz val="12"/>
      <name val="仿宋"/>
      <charset val="134"/>
    </font>
    <font>
      <sz val="22"/>
      <name val="华文中宋"/>
      <charset val="134"/>
    </font>
    <font>
      <b/>
      <sz val="10"/>
      <color indexed="9"/>
      <name val="仿宋_GB2312"/>
      <charset val="134"/>
    </font>
    <font>
      <sz val="16"/>
      <name val="新宋体"/>
      <charset val="134"/>
    </font>
    <font>
      <sz val="14"/>
      <color rgb="FF000000"/>
      <name val="新宋体"/>
      <charset val="134"/>
    </font>
    <font>
      <sz val="14"/>
      <name val="新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0"/>
      <name val="Arial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color rgb="FF000000"/>
      <name val="方正小标宋简体"/>
      <charset val="134"/>
    </font>
    <font>
      <b/>
      <sz val="16"/>
      <name val="宋体"/>
      <charset val="0"/>
    </font>
    <font>
      <sz val="12"/>
      <name val="方正小标宋简体"/>
      <charset val="134"/>
    </font>
  </fonts>
  <fills count="41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indexed="9"/>
        <bgColor indexed="64"/>
      </patternFill>
    </fill>
    <fill>
      <patternFill patternType="solid">
        <fgColor rgb="FF99CCFF"/>
        <bgColor rgb="FF99CCFF"/>
      </patternFill>
    </fill>
    <fill>
      <patternFill patternType="solid">
        <fgColor theme="2" tint="-0.0999786370433668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mediumGray">
        <fgColor indexed="9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6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78" fillId="10" borderId="0" applyNumberFormat="0" applyBorder="0" applyAlignment="0" applyProtection="0">
      <alignment vertical="center"/>
    </xf>
    <xf numFmtId="0" fontId="79" fillId="11" borderId="3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78" fillId="12" borderId="0" applyNumberFormat="0" applyBorder="0" applyAlignment="0" applyProtection="0">
      <alignment vertical="center"/>
    </xf>
    <xf numFmtId="0" fontId="80" fillId="13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81" fillId="14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2" fillId="15" borderId="34" applyNumberFormat="0" applyFont="0" applyAlignment="0" applyProtection="0">
      <alignment vertical="center"/>
    </xf>
    <xf numFmtId="0" fontId="0" fillId="0" borderId="0">
      <alignment vertical="center"/>
    </xf>
    <xf numFmtId="0" fontId="81" fillId="16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6" fillId="0" borderId="0">
      <alignment vertical="center"/>
    </xf>
    <xf numFmtId="0" fontId="8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8" fillId="0" borderId="0" applyNumberFormat="0" applyFill="0" applyBorder="0" applyAlignment="0" applyProtection="0">
      <alignment vertical="center"/>
    </xf>
    <xf numFmtId="0" fontId="89" fillId="0" borderId="35" applyNumberFormat="0" applyFill="0" applyAlignment="0" applyProtection="0">
      <alignment vertical="center"/>
    </xf>
    <xf numFmtId="0" fontId="90" fillId="0" borderId="35" applyNumberFormat="0" applyFill="0" applyAlignment="0" applyProtection="0">
      <alignment vertical="center"/>
    </xf>
    <xf numFmtId="0" fontId="81" fillId="17" borderId="0" applyNumberFormat="0" applyBorder="0" applyAlignment="0" applyProtection="0">
      <alignment vertical="center"/>
    </xf>
    <xf numFmtId="0" fontId="84" fillId="0" borderId="36" applyNumberFormat="0" applyFill="0" applyAlignment="0" applyProtection="0">
      <alignment vertical="center"/>
    </xf>
    <xf numFmtId="0" fontId="81" fillId="18" borderId="0" applyNumberFormat="0" applyBorder="0" applyAlignment="0" applyProtection="0">
      <alignment vertical="center"/>
    </xf>
    <xf numFmtId="0" fontId="91" fillId="19" borderId="37" applyNumberFormat="0" applyAlignment="0" applyProtection="0">
      <alignment vertical="center"/>
    </xf>
    <xf numFmtId="0" fontId="92" fillId="19" borderId="33" applyNumberFormat="0" applyAlignment="0" applyProtection="0">
      <alignment vertical="center"/>
    </xf>
    <xf numFmtId="0" fontId="93" fillId="20" borderId="38" applyNumberFormat="0" applyAlignment="0" applyProtection="0">
      <alignment vertical="center"/>
    </xf>
    <xf numFmtId="0" fontId="78" fillId="21" borderId="0" applyNumberFormat="0" applyBorder="0" applyAlignment="0" applyProtection="0">
      <alignment vertical="center"/>
    </xf>
    <xf numFmtId="0" fontId="81" fillId="22" borderId="0" applyNumberFormat="0" applyBorder="0" applyAlignment="0" applyProtection="0">
      <alignment vertical="center"/>
    </xf>
    <xf numFmtId="0" fontId="94" fillId="0" borderId="39" applyNumberFormat="0" applyFill="0" applyAlignment="0" applyProtection="0">
      <alignment vertical="center"/>
    </xf>
    <xf numFmtId="0" fontId="95" fillId="0" borderId="40" applyNumberFormat="0" applyFill="0" applyAlignment="0" applyProtection="0">
      <alignment vertical="center"/>
    </xf>
    <xf numFmtId="0" fontId="96" fillId="23" borderId="0" applyNumberFormat="0" applyBorder="0" applyAlignment="0" applyProtection="0">
      <alignment vertical="center"/>
    </xf>
    <xf numFmtId="0" fontId="97" fillId="24" borderId="0" applyNumberFormat="0" applyBorder="0" applyAlignment="0" applyProtection="0">
      <alignment vertical="center"/>
    </xf>
    <xf numFmtId="0" fontId="78" fillId="25" borderId="0" applyNumberFormat="0" applyBorder="0" applyAlignment="0" applyProtection="0">
      <alignment vertical="center"/>
    </xf>
    <xf numFmtId="0" fontId="81" fillId="26" borderId="0" applyNumberFormat="0" applyBorder="0" applyAlignment="0" applyProtection="0">
      <alignment vertical="center"/>
    </xf>
    <xf numFmtId="0" fontId="78" fillId="27" borderId="0" applyNumberFormat="0" applyBorder="0" applyAlignment="0" applyProtection="0">
      <alignment vertical="center"/>
    </xf>
    <xf numFmtId="0" fontId="78" fillId="28" borderId="0" applyNumberFormat="0" applyBorder="0" applyAlignment="0" applyProtection="0">
      <alignment vertical="center"/>
    </xf>
    <xf numFmtId="0" fontId="78" fillId="29" borderId="0" applyNumberFormat="0" applyBorder="0" applyAlignment="0" applyProtection="0">
      <alignment vertical="center"/>
    </xf>
    <xf numFmtId="0" fontId="78" fillId="30" borderId="0" applyNumberFormat="0" applyBorder="0" applyAlignment="0" applyProtection="0">
      <alignment vertical="center"/>
    </xf>
    <xf numFmtId="0" fontId="8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81" fillId="32" borderId="0" applyNumberFormat="0" applyBorder="0" applyAlignment="0" applyProtection="0">
      <alignment vertical="center"/>
    </xf>
    <xf numFmtId="0" fontId="78" fillId="33" borderId="0" applyNumberFormat="0" applyBorder="0" applyAlignment="0" applyProtection="0">
      <alignment vertical="center"/>
    </xf>
    <xf numFmtId="0" fontId="2" fillId="0" borderId="0"/>
    <xf numFmtId="0" fontId="78" fillId="34" borderId="0" applyNumberFormat="0" applyBorder="0" applyAlignment="0" applyProtection="0">
      <alignment vertical="center"/>
    </xf>
    <xf numFmtId="0" fontId="81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36" borderId="0" applyNumberFormat="0" applyBorder="0" applyAlignment="0" applyProtection="0">
      <alignment vertical="center"/>
    </xf>
    <xf numFmtId="0" fontId="81" fillId="37" borderId="0" applyNumberFormat="0" applyBorder="0" applyAlignment="0" applyProtection="0">
      <alignment vertical="center"/>
    </xf>
    <xf numFmtId="0" fontId="81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39" borderId="0" applyNumberFormat="0" applyBorder="0" applyAlignment="0" applyProtection="0">
      <alignment vertical="center"/>
    </xf>
    <xf numFmtId="0" fontId="86" fillId="0" borderId="0">
      <alignment vertical="center"/>
    </xf>
    <xf numFmtId="0" fontId="81" fillId="40" borderId="0" applyNumberFormat="0" applyBorder="0" applyAlignment="0" applyProtection="0">
      <alignment vertical="center"/>
    </xf>
    <xf numFmtId="0" fontId="2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</cellStyleXfs>
  <cellXfs count="444">
    <xf numFmtId="0" fontId="0" fillId="0" borderId="0" xfId="0" applyFont="1" applyAlignment="1"/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7" fillId="0" borderId="0" xfId="75" applyFont="1" applyAlignment="1">
      <alignment horizontal="center" vertical="center"/>
    </xf>
    <xf numFmtId="0" fontId="8" fillId="0" borderId="7" xfId="75" applyFont="1" applyBorder="1" applyAlignment="1">
      <alignment vertical="center"/>
    </xf>
    <xf numFmtId="0" fontId="0" fillId="0" borderId="0" xfId="75" applyFont="1" applyAlignment="1">
      <alignment horizontal="right" vertical="center"/>
    </xf>
    <xf numFmtId="0" fontId="9" fillId="0" borderId="8" xfId="75" applyFont="1" applyBorder="1" applyAlignment="1">
      <alignment horizontal="center" vertical="center"/>
    </xf>
    <xf numFmtId="0" fontId="0" fillId="0" borderId="1" xfId="75" applyFont="1" applyBorder="1" applyAlignment="1">
      <alignment horizontal="center" vertical="center"/>
    </xf>
    <xf numFmtId="0" fontId="0" fillId="0" borderId="1" xfId="75" applyFont="1" applyBorder="1" applyAlignment="1">
      <alignment vertical="center"/>
    </xf>
    <xf numFmtId="0" fontId="0" fillId="0" borderId="5" xfId="75" applyFont="1" applyBorder="1" applyAlignment="1">
      <alignment vertical="center"/>
    </xf>
    <xf numFmtId="0" fontId="0" fillId="0" borderId="5" xfId="75" applyFont="1" applyBorder="1" applyAlignment="1">
      <alignment horizontal="center" vertical="center"/>
    </xf>
    <xf numFmtId="0" fontId="0" fillId="0" borderId="5" xfId="75" applyFont="1" applyBorder="1" applyAlignment="1">
      <alignment horizontal="left" vertical="center" wrapText="1"/>
    </xf>
    <xf numFmtId="0" fontId="0" fillId="0" borderId="9" xfId="75" applyFont="1" applyBorder="1" applyAlignment="1">
      <alignment horizontal="left" vertical="center" wrapText="1"/>
    </xf>
    <xf numFmtId="0" fontId="0" fillId="0" borderId="9" xfId="75" applyFont="1" applyBorder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center"/>
    </xf>
    <xf numFmtId="0" fontId="11" fillId="3" borderId="0" xfId="0" applyNumberFormat="1" applyFont="1" applyFill="1" applyBorder="1" applyAlignment="1" applyProtection="1">
      <alignment horizontal="left" vertical="center"/>
    </xf>
    <xf numFmtId="0" fontId="12" fillId="3" borderId="0" xfId="0" applyNumberFormat="1" applyFont="1" applyFill="1" applyBorder="1" applyAlignment="1" applyProtection="1">
      <alignment horizontal="left" vertical="center"/>
    </xf>
    <xf numFmtId="0" fontId="13" fillId="3" borderId="0" xfId="0" applyNumberFormat="1" applyFont="1" applyFill="1" applyBorder="1" applyAlignment="1" applyProtection="1">
      <alignment horizontal="left"/>
    </xf>
    <xf numFmtId="0" fontId="14" fillId="3" borderId="10" xfId="0" applyNumberFormat="1" applyFont="1" applyFill="1" applyBorder="1" applyAlignment="1" applyProtection="1">
      <alignment vertical="center"/>
    </xf>
    <xf numFmtId="0" fontId="15" fillId="3" borderId="10" xfId="0" applyNumberFormat="1" applyFont="1" applyFill="1" applyBorder="1" applyAlignment="1" applyProtection="1">
      <alignment horizontal="center" vertical="center"/>
    </xf>
    <xf numFmtId="0" fontId="16" fillId="3" borderId="11" xfId="0" applyNumberFormat="1" applyFont="1" applyFill="1" applyBorder="1" applyAlignment="1" applyProtection="1">
      <alignment horizontal="center"/>
    </xf>
    <xf numFmtId="0" fontId="14" fillId="3" borderId="0" xfId="0" applyNumberFormat="1" applyFont="1" applyFill="1" applyBorder="1" applyAlignment="1" applyProtection="1">
      <alignment horizontal="center" vertical="center"/>
    </xf>
    <xf numFmtId="0" fontId="17" fillId="3" borderId="12" xfId="0" applyNumberFormat="1" applyFont="1" applyFill="1" applyBorder="1" applyAlignment="1" applyProtection="1">
      <alignment horizontal="center" vertical="center"/>
    </xf>
    <xf numFmtId="0" fontId="17" fillId="3" borderId="13" xfId="0" applyNumberFormat="1" applyFont="1" applyFill="1" applyBorder="1" applyAlignment="1" applyProtection="1">
      <alignment horizontal="center" vertical="center" wrapText="1"/>
    </xf>
    <xf numFmtId="0" fontId="17" fillId="3" borderId="5" xfId="0" applyNumberFormat="1" applyFont="1" applyFill="1" applyBorder="1" applyAlignment="1" applyProtection="1">
      <alignment horizontal="center" vertical="center" wrapText="1"/>
    </xf>
    <xf numFmtId="0" fontId="17" fillId="3" borderId="14" xfId="0" applyNumberFormat="1" applyFont="1" applyFill="1" applyBorder="1" applyAlignment="1" applyProtection="1">
      <alignment horizontal="center" vertical="center" wrapText="1"/>
    </xf>
    <xf numFmtId="0" fontId="17" fillId="3" borderId="15" xfId="0" applyNumberFormat="1" applyFont="1" applyFill="1" applyBorder="1" applyAlignment="1" applyProtection="1">
      <alignment horizontal="center" vertical="center" wrapText="1"/>
    </xf>
    <xf numFmtId="0" fontId="17" fillId="3" borderId="16" xfId="0" applyNumberFormat="1" applyFont="1" applyFill="1" applyBorder="1" applyAlignment="1" applyProtection="1">
      <alignment horizontal="center" vertical="center" wrapText="1"/>
    </xf>
    <xf numFmtId="0" fontId="18" fillId="3" borderId="17" xfId="0" applyNumberFormat="1" applyFont="1" applyFill="1" applyBorder="1" applyAlignment="1" applyProtection="1">
      <alignment horizontal="center" vertical="center"/>
    </xf>
    <xf numFmtId="0" fontId="18" fillId="3" borderId="1" xfId="0" applyNumberFormat="1" applyFont="1" applyFill="1" applyBorder="1" applyAlignment="1">
      <alignment horizontal="center" vertical="center" wrapText="1"/>
    </xf>
    <xf numFmtId="49" fontId="14" fillId="3" borderId="18" xfId="58" applyNumberFormat="1" applyFont="1" applyFill="1" applyBorder="1" applyAlignment="1">
      <alignment horizontal="left" vertical="center"/>
    </xf>
    <xf numFmtId="49" fontId="14" fillId="3" borderId="12" xfId="58" applyNumberFormat="1" applyFont="1" applyFill="1" applyBorder="1" applyAlignment="1">
      <alignment horizontal="left" vertical="center"/>
    </xf>
    <xf numFmtId="49" fontId="14" fillId="3" borderId="12" xfId="58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0" fontId="16" fillId="0" borderId="0" xfId="0" applyNumberFormat="1" applyFont="1" applyFill="1" applyBorder="1" applyAlignment="1" applyProtection="1">
      <alignment horizontal="right" vertical="center"/>
    </xf>
    <xf numFmtId="0" fontId="19" fillId="0" borderId="1" xfId="0" applyNumberFormat="1" applyFont="1" applyFill="1" applyBorder="1" applyAlignment="1" applyProtection="1">
      <alignment horizontal="center" vertical="center"/>
    </xf>
    <xf numFmtId="0" fontId="16" fillId="0" borderId="1" xfId="0" applyNumberFormat="1" applyFont="1" applyFill="1" applyBorder="1" applyAlignment="1" applyProtection="1">
      <alignment horizontal="left" vertical="center"/>
    </xf>
    <xf numFmtId="3" fontId="16" fillId="0" borderId="1" xfId="0" applyNumberFormat="1" applyFont="1" applyFill="1" applyBorder="1" applyAlignment="1" applyProtection="1">
      <alignment horizontal="right" vertical="center"/>
    </xf>
    <xf numFmtId="0" fontId="19" fillId="0" borderId="1" xfId="0" applyNumberFormat="1" applyFont="1" applyFill="1" applyBorder="1" applyAlignment="1" applyProtection="1">
      <alignment vertical="center"/>
    </xf>
    <xf numFmtId="0" fontId="16" fillId="0" borderId="1" xfId="0" applyNumberFormat="1" applyFont="1" applyFill="1" applyBorder="1" applyAlignment="1" applyProtection="1">
      <alignment vertical="center"/>
    </xf>
    <xf numFmtId="0" fontId="0" fillId="0" borderId="0" xfId="0" applyFont="1" applyFill="1" applyBorder="1" applyAlignment="1">
      <alignment horizontal="left" wrapText="1"/>
    </xf>
    <xf numFmtId="0" fontId="0" fillId="0" borderId="0" xfId="0" applyFont="1" applyFill="1" applyBorder="1" applyAlignment="1"/>
    <xf numFmtId="0" fontId="4" fillId="0" borderId="0" xfId="0" applyFont="1" applyFill="1" applyBorder="1" applyAlignment="1"/>
    <xf numFmtId="0" fontId="20" fillId="0" borderId="0" xfId="0" applyFont="1" applyFill="1" applyBorder="1" applyAlignment="1"/>
    <xf numFmtId="0" fontId="21" fillId="0" borderId="0" xfId="0" applyFont="1" applyFill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righ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vertical="center" wrapText="1"/>
    </xf>
    <xf numFmtId="177" fontId="23" fillId="0" borderId="1" xfId="0" applyNumberFormat="1" applyFont="1" applyFill="1" applyBorder="1" applyAlignment="1">
      <alignment horizontal="center" vertical="center" wrapText="1"/>
    </xf>
    <xf numFmtId="0" fontId="25" fillId="0" borderId="1" xfId="0" applyFont="1" applyFill="1" applyBorder="1" applyAlignment="1"/>
    <xf numFmtId="41" fontId="23" fillId="0" borderId="1" xfId="0" applyNumberFormat="1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178" fontId="22" fillId="0" borderId="0" xfId="0" applyNumberFormat="1" applyFont="1" applyFill="1" applyBorder="1" applyAlignment="1">
      <alignment horizontal="center" vertical="center" wrapText="1"/>
    </xf>
    <xf numFmtId="178" fontId="26" fillId="0" borderId="0" xfId="0" applyNumberFormat="1" applyFont="1" applyFill="1" applyBorder="1" applyAlignment="1">
      <alignment horizontal="center" vertical="center" wrapText="1"/>
    </xf>
    <xf numFmtId="178" fontId="23" fillId="0" borderId="1" xfId="0" applyNumberFormat="1" applyFont="1" applyFill="1" applyBorder="1" applyAlignment="1">
      <alignment horizontal="center" vertical="center" wrapText="1"/>
    </xf>
    <xf numFmtId="177" fontId="24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0" fontId="27" fillId="0" borderId="0" xfId="0" applyFont="1" applyFill="1" applyAlignment="1">
      <alignment vertical="center"/>
    </xf>
    <xf numFmtId="0" fontId="28" fillId="0" borderId="0" xfId="0" applyFont="1" applyFill="1" applyAlignment="1">
      <alignment horizontal="center" vertical="center"/>
    </xf>
    <xf numFmtId="0" fontId="28" fillId="0" borderId="0" xfId="0" applyFont="1" applyFill="1" applyAlignment="1">
      <alignment vertical="center"/>
    </xf>
    <xf numFmtId="0" fontId="29" fillId="0" borderId="0" xfId="0" applyFont="1" applyFill="1" applyAlignment="1">
      <alignment horizontal="center" vertical="center"/>
    </xf>
    <xf numFmtId="0" fontId="30" fillId="4" borderId="19" xfId="0" applyFont="1" applyFill="1" applyBorder="1" applyAlignment="1">
      <alignment horizontal="center" vertical="center" wrapText="1"/>
    </xf>
    <xf numFmtId="0" fontId="30" fillId="4" borderId="1" xfId="0" applyFont="1" applyFill="1" applyBorder="1" applyAlignment="1">
      <alignment horizontal="center" vertical="center" wrapText="1"/>
    </xf>
    <xf numFmtId="0" fontId="30" fillId="4" borderId="20" xfId="0" applyFont="1" applyFill="1" applyBorder="1" applyAlignment="1">
      <alignment horizontal="center" vertical="center" wrapText="1"/>
    </xf>
    <xf numFmtId="0" fontId="30" fillId="4" borderId="21" xfId="0" applyFont="1" applyFill="1" applyBorder="1" applyAlignment="1">
      <alignment horizontal="center" vertical="center" wrapText="1"/>
    </xf>
    <xf numFmtId="0" fontId="30" fillId="4" borderId="22" xfId="0" applyFont="1" applyFill="1" applyBorder="1" applyAlignment="1">
      <alignment horizontal="center" vertical="center" wrapText="1"/>
    </xf>
    <xf numFmtId="0" fontId="30" fillId="4" borderId="23" xfId="0" applyFont="1" applyFill="1" applyBorder="1" applyAlignment="1">
      <alignment horizontal="center" vertical="center" wrapText="1"/>
    </xf>
    <xf numFmtId="0" fontId="30" fillId="4" borderId="24" xfId="0" applyFont="1" applyFill="1" applyBorder="1" applyAlignment="1">
      <alignment horizontal="center" vertical="center" wrapText="1"/>
    </xf>
    <xf numFmtId="0" fontId="30" fillId="4" borderId="25" xfId="0" applyFont="1" applyFill="1" applyBorder="1" applyAlignment="1">
      <alignment horizontal="center" vertical="center" wrapText="1"/>
    </xf>
    <xf numFmtId="0" fontId="30" fillId="4" borderId="26" xfId="0" applyFont="1" applyFill="1" applyBorder="1" applyAlignment="1">
      <alignment vertical="center" wrapText="1"/>
    </xf>
    <xf numFmtId="0" fontId="31" fillId="4" borderId="27" xfId="0" applyFont="1" applyFill="1" applyBorder="1" applyAlignment="1">
      <alignment horizontal="center" vertical="center" wrapText="1"/>
    </xf>
    <xf numFmtId="0" fontId="31" fillId="4" borderId="28" xfId="0" applyFont="1" applyFill="1" applyBorder="1" applyAlignment="1">
      <alignment horizontal="center" vertical="center" wrapText="1"/>
    </xf>
    <xf numFmtId="0" fontId="14" fillId="3" borderId="12" xfId="0" applyNumberFormat="1" applyFont="1" applyFill="1" applyBorder="1" applyAlignment="1" applyProtection="1">
      <alignment horizontal="center" vertical="center"/>
    </xf>
    <xf numFmtId="179" fontId="14" fillId="3" borderId="1" xfId="0" applyNumberFormat="1" applyFont="1" applyFill="1" applyBorder="1" applyAlignment="1" applyProtection="1">
      <alignment horizontal="center" vertical="center"/>
    </xf>
    <xf numFmtId="0" fontId="3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176" fontId="0" fillId="0" borderId="1" xfId="73" applyNumberFormat="1" applyFont="1" applyFill="1" applyBorder="1" applyAlignment="1">
      <alignment horizontal="center" vertical="center" wrapText="1"/>
    </xf>
    <xf numFmtId="0" fontId="6" fillId="0" borderId="1" xfId="73" applyNumberFormat="1" applyFont="1" applyFill="1" applyBorder="1" applyAlignment="1">
      <alignment horizontal="left" vertical="center" wrapText="1"/>
    </xf>
    <xf numFmtId="176" fontId="4" fillId="0" borderId="1" xfId="73" applyNumberFormat="1" applyFont="1" applyFill="1" applyBorder="1" applyAlignment="1">
      <alignment horizontal="center" vertical="center" wrapText="1"/>
    </xf>
    <xf numFmtId="176" fontId="4" fillId="0" borderId="1" xfId="73" applyNumberFormat="1" applyFont="1" applyFill="1" applyBorder="1" applyAlignment="1">
      <alignment horizontal="left" vertical="center" wrapText="1"/>
    </xf>
    <xf numFmtId="176" fontId="4" fillId="0" borderId="1" xfId="73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left" vertical="center"/>
    </xf>
    <xf numFmtId="0" fontId="32" fillId="0" borderId="0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  <xf numFmtId="176" fontId="4" fillId="5" borderId="1" xfId="73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vertical="center"/>
    </xf>
    <xf numFmtId="0" fontId="4" fillId="6" borderId="1" xfId="73" applyNumberFormat="1" applyFont="1" applyFill="1" applyBorder="1" applyAlignment="1">
      <alignment horizontal="left" vertical="center" wrapText="1"/>
    </xf>
    <xf numFmtId="0" fontId="6" fillId="6" borderId="1" xfId="73" applyNumberFormat="1" applyFont="1" applyFill="1" applyBorder="1" applyAlignment="1">
      <alignment horizontal="center" vertical="center" wrapText="1"/>
    </xf>
    <xf numFmtId="176" fontId="4" fillId="6" borderId="1" xfId="73" applyNumberFormat="1" applyFont="1" applyFill="1" applyBorder="1" applyAlignment="1">
      <alignment horizontal="center" vertical="center" wrapText="1"/>
    </xf>
    <xf numFmtId="176" fontId="4" fillId="6" borderId="1" xfId="73" applyNumberFormat="1" applyFont="1" applyFill="1" applyBorder="1" applyAlignment="1">
      <alignment horizontal="left" vertical="center" wrapText="1"/>
    </xf>
    <xf numFmtId="0" fontId="4" fillId="0" borderId="1" xfId="73" applyFont="1" applyFill="1" applyBorder="1" applyAlignment="1">
      <alignment horizontal="left" vertical="center" wrapText="1"/>
    </xf>
    <xf numFmtId="0" fontId="6" fillId="0" borderId="1" xfId="73" applyNumberFormat="1" applyFont="1" applyFill="1" applyBorder="1" applyAlignment="1">
      <alignment horizontal="center" vertical="center" wrapText="1"/>
    </xf>
    <xf numFmtId="0" fontId="4" fillId="0" borderId="1" xfId="73" applyNumberFormat="1" applyFont="1" applyFill="1" applyBorder="1" applyAlignment="1">
      <alignment horizontal="left" vertical="center" wrapText="1"/>
    </xf>
    <xf numFmtId="179" fontId="4" fillId="0" borderId="1" xfId="73" applyNumberFormat="1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left" vertical="center"/>
    </xf>
    <xf numFmtId="176" fontId="4" fillId="6" borderId="1" xfId="0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vertical="center"/>
    </xf>
    <xf numFmtId="0" fontId="4" fillId="0" borderId="1" xfId="74" applyNumberFormat="1" applyFont="1" applyFill="1" applyBorder="1" applyAlignment="1">
      <alignment horizontal="left" vertical="center" wrapText="1"/>
    </xf>
    <xf numFmtId="176" fontId="4" fillId="6" borderId="1" xfId="73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vertical="center" wrapText="1"/>
    </xf>
    <xf numFmtId="0" fontId="4" fillId="0" borderId="12" xfId="62" applyNumberFormat="1" applyFont="1" applyFill="1" applyBorder="1" applyAlignment="1">
      <alignment horizontal="left" vertical="center" wrapText="1"/>
    </xf>
    <xf numFmtId="0" fontId="4" fillId="0" borderId="15" xfId="62" applyNumberFormat="1" applyFont="1" applyFill="1" applyBorder="1" applyAlignment="1">
      <alignment horizontal="left" vertical="center" wrapText="1"/>
    </xf>
    <xf numFmtId="49" fontId="4" fillId="0" borderId="15" xfId="62" applyNumberFormat="1" applyFont="1" applyFill="1" applyBorder="1" applyAlignment="1">
      <alignment horizontal="left" vertical="center" wrapText="1"/>
    </xf>
    <xf numFmtId="49" fontId="4" fillId="5" borderId="1" xfId="62" applyNumberFormat="1" applyFont="1" applyFill="1" applyBorder="1" applyAlignment="1">
      <alignment horizontal="left" vertical="center" wrapText="1"/>
    </xf>
    <xf numFmtId="0" fontId="6" fillId="5" borderId="1" xfId="73" applyNumberFormat="1" applyFont="1" applyFill="1" applyBorder="1" applyAlignment="1">
      <alignment horizontal="center" vertical="center" wrapText="1"/>
    </xf>
    <xf numFmtId="176" fontId="4" fillId="5" borderId="1" xfId="73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vertical="center"/>
    </xf>
    <xf numFmtId="0" fontId="4" fillId="0" borderId="29" xfId="0" applyFont="1" applyFill="1" applyBorder="1" applyAlignment="1">
      <alignment vertical="center"/>
    </xf>
    <xf numFmtId="176" fontId="4" fillId="0" borderId="29" xfId="0" applyNumberFormat="1" applyFont="1" applyFill="1" applyBorder="1" applyAlignment="1">
      <alignment horizontal="center" vertical="center"/>
    </xf>
    <xf numFmtId="0" fontId="0" fillId="0" borderId="29" xfId="0" applyFont="1" applyFill="1" applyBorder="1" applyAlignment="1">
      <alignment vertical="center"/>
    </xf>
    <xf numFmtId="0" fontId="0" fillId="0" borderId="0" xfId="73" applyFill="1" applyBorder="1" applyAlignment="1">
      <alignment horizontal="center"/>
    </xf>
    <xf numFmtId="0" fontId="33" fillId="0" borderId="0" xfId="0" applyFont="1" applyFill="1" applyBorder="1" applyAlignment="1">
      <alignment vertical="center"/>
    </xf>
    <xf numFmtId="0" fontId="34" fillId="0" borderId="0" xfId="73" applyFont="1" applyFill="1" applyBorder="1" applyAlignment="1">
      <alignment horizontal="left"/>
    </xf>
    <xf numFmtId="0" fontId="34" fillId="0" borderId="0" xfId="73" applyFont="1" applyFill="1" applyBorder="1" applyAlignment="1">
      <alignment horizontal="center"/>
    </xf>
    <xf numFmtId="0" fontId="35" fillId="0" borderId="0" xfId="73" applyFont="1" applyFill="1" applyBorder="1" applyAlignment="1">
      <alignment horizontal="center"/>
    </xf>
    <xf numFmtId="0" fontId="0" fillId="0" borderId="0" xfId="73" applyFill="1" applyBorder="1" applyAlignment="1"/>
    <xf numFmtId="0" fontId="0" fillId="0" borderId="0" xfId="73" applyFont="1" applyFill="1" applyBorder="1" applyAlignment="1">
      <alignment horizontal="left" vertical="center"/>
    </xf>
    <xf numFmtId="0" fontId="36" fillId="0" borderId="0" xfId="73" applyFont="1" applyFill="1" applyBorder="1" applyAlignment="1">
      <alignment horizontal="left" vertical="center"/>
    </xf>
    <xf numFmtId="0" fontId="36" fillId="0" borderId="0" xfId="73" applyFont="1" applyFill="1" applyBorder="1" applyAlignment="1">
      <alignment horizontal="center" vertical="center"/>
    </xf>
    <xf numFmtId="0" fontId="37" fillId="0" borderId="11" xfId="73" applyFont="1" applyFill="1" applyBorder="1" applyAlignment="1">
      <alignment horizontal="left" vertical="center"/>
    </xf>
    <xf numFmtId="0" fontId="37" fillId="0" borderId="1" xfId="73" applyFont="1" applyFill="1" applyBorder="1" applyAlignment="1">
      <alignment horizontal="center" vertical="center" wrapText="1" shrinkToFit="1"/>
    </xf>
    <xf numFmtId="0" fontId="0" fillId="0" borderId="5" xfId="73" applyFont="1" applyFill="1" applyBorder="1" applyAlignment="1">
      <alignment horizontal="center" vertical="center"/>
    </xf>
    <xf numFmtId="0" fontId="0" fillId="0" borderId="30" xfId="73" applyFont="1" applyFill="1" applyBorder="1" applyAlignment="1">
      <alignment horizontal="center" vertical="center"/>
    </xf>
    <xf numFmtId="0" fontId="0" fillId="0" borderId="6" xfId="73" applyFont="1" applyFill="1" applyBorder="1" applyAlignment="1">
      <alignment horizontal="center" vertical="center"/>
    </xf>
    <xf numFmtId="176" fontId="0" fillId="0" borderId="1" xfId="73" applyNumberFormat="1" applyFont="1" applyFill="1" applyBorder="1" applyAlignment="1">
      <alignment horizontal="center" vertical="center"/>
    </xf>
    <xf numFmtId="0" fontId="37" fillId="0" borderId="1" xfId="73" applyNumberFormat="1" applyFont="1" applyFill="1" applyBorder="1" applyAlignment="1">
      <alignment horizontal="left" vertical="center" wrapText="1"/>
    </xf>
    <xf numFmtId="176" fontId="0" fillId="0" borderId="1" xfId="73" applyNumberFormat="1" applyFont="1" applyFill="1" applyBorder="1" applyAlignment="1">
      <alignment horizontal="left" vertical="center" wrapText="1"/>
    </xf>
    <xf numFmtId="176" fontId="0" fillId="0" borderId="0" xfId="73" applyNumberFormat="1" applyFill="1" applyBorder="1" applyAlignment="1"/>
    <xf numFmtId="176" fontId="0" fillId="0" borderId="1" xfId="73" applyNumberFormat="1" applyFont="1" applyFill="1" applyBorder="1" applyAlignment="1">
      <alignment horizontal="left" vertical="center"/>
    </xf>
    <xf numFmtId="176" fontId="33" fillId="0" borderId="0" xfId="73" applyNumberFormat="1" applyFont="1" applyFill="1" applyBorder="1" applyAlignment="1"/>
    <xf numFmtId="0" fontId="33" fillId="0" borderId="0" xfId="73" applyFont="1" applyFill="1" applyBorder="1" applyAlignment="1"/>
    <xf numFmtId="0" fontId="37" fillId="0" borderId="1" xfId="73" applyNumberFormat="1" applyFont="1" applyFill="1" applyBorder="1" applyAlignment="1">
      <alignment horizontal="left" vertical="center"/>
    </xf>
    <xf numFmtId="0" fontId="34" fillId="0" borderId="1" xfId="73" applyNumberFormat="1" applyFont="1" applyFill="1" applyBorder="1" applyAlignment="1">
      <alignment horizontal="left" vertical="center"/>
    </xf>
    <xf numFmtId="0" fontId="34" fillId="0" borderId="1" xfId="73" applyFont="1" applyFill="1" applyBorder="1" applyAlignment="1">
      <alignment horizontal="center" vertical="center"/>
    </xf>
    <xf numFmtId="0" fontId="30" fillId="4" borderId="31" xfId="0" applyFont="1" applyFill="1" applyBorder="1" applyAlignment="1">
      <alignment horizontal="center" vertical="center" wrapText="1"/>
    </xf>
    <xf numFmtId="0" fontId="38" fillId="0" borderId="0" xfId="0" applyFont="1" applyFill="1" applyAlignment="1"/>
    <xf numFmtId="0" fontId="39" fillId="0" borderId="0" xfId="0" applyFont="1" applyFill="1" applyAlignment="1"/>
    <xf numFmtId="180" fontId="39" fillId="0" borderId="0" xfId="0" applyNumberFormat="1" applyFont="1" applyFill="1" applyAlignment="1">
      <alignment vertical="center"/>
    </xf>
    <xf numFmtId="181" fontId="39" fillId="0" borderId="0" xfId="0" applyNumberFormat="1" applyFont="1" applyFill="1" applyAlignment="1"/>
    <xf numFmtId="181" fontId="40" fillId="0" borderId="0" xfId="0" applyNumberFormat="1" applyFont="1" applyFill="1" applyAlignment="1"/>
    <xf numFmtId="0" fontId="41" fillId="0" borderId="0" xfId="0" applyFont="1" applyFill="1" applyAlignment="1">
      <alignment horizontal="left" vertical="center"/>
    </xf>
    <xf numFmtId="0" fontId="42" fillId="0" borderId="0" xfId="0" applyFont="1" applyFill="1" applyAlignment="1">
      <alignment horizontal="left" vertical="center"/>
    </xf>
    <xf numFmtId="0" fontId="43" fillId="0" borderId="0" xfId="0" applyFont="1" applyFill="1" applyAlignment="1"/>
    <xf numFmtId="180" fontId="43" fillId="0" borderId="0" xfId="0" applyNumberFormat="1" applyFont="1" applyFill="1" applyAlignment="1">
      <alignment vertical="center"/>
    </xf>
    <xf numFmtId="181" fontId="43" fillId="0" borderId="0" xfId="0" applyNumberFormat="1" applyFont="1" applyFill="1" applyAlignment="1"/>
    <xf numFmtId="0" fontId="40" fillId="0" borderId="1" xfId="0" applyNumberFormat="1" applyFont="1" applyFill="1" applyBorder="1" applyAlignment="1">
      <alignment horizontal="center" vertical="center" wrapText="1"/>
    </xf>
    <xf numFmtId="0" fontId="40" fillId="0" borderId="1" xfId="71" applyFont="1" applyFill="1" applyBorder="1" applyAlignment="1">
      <alignment horizontal="center" vertical="center" wrapText="1"/>
    </xf>
    <xf numFmtId="181" fontId="40" fillId="0" borderId="1" xfId="0" applyNumberFormat="1" applyFont="1" applyFill="1" applyBorder="1" applyAlignment="1">
      <alignment horizontal="center" vertical="center" wrapText="1"/>
    </xf>
    <xf numFmtId="181" fontId="40" fillId="0" borderId="2" xfId="0" applyNumberFormat="1" applyFont="1" applyFill="1" applyBorder="1" applyAlignment="1">
      <alignment horizontal="center" vertical="center" wrapText="1"/>
    </xf>
    <xf numFmtId="181" fontId="40" fillId="0" borderId="3" xfId="0" applyNumberFormat="1" applyFont="1" applyFill="1" applyBorder="1" applyAlignment="1">
      <alignment horizontal="center" vertical="center" wrapText="1"/>
    </xf>
    <xf numFmtId="0" fontId="40" fillId="0" borderId="1" xfId="0" applyNumberFormat="1" applyFont="1" applyFill="1" applyBorder="1" applyAlignment="1">
      <alignment horizontal="center" vertical="center" shrinkToFit="1"/>
    </xf>
    <xf numFmtId="0" fontId="40" fillId="0" borderId="1" xfId="71" applyFont="1" applyFill="1" applyBorder="1" applyAlignment="1">
      <alignment horizontal="center" vertical="center" shrinkToFit="1"/>
    </xf>
    <xf numFmtId="0" fontId="40" fillId="0" borderId="1" xfId="0" applyFont="1" applyFill="1" applyBorder="1" applyAlignment="1">
      <alignment horizontal="center" vertical="center"/>
    </xf>
    <xf numFmtId="181" fontId="40" fillId="0" borderId="1" xfId="71" applyNumberFormat="1" applyFont="1" applyFill="1" applyBorder="1" applyAlignment="1">
      <alignment horizontal="center" vertical="center" shrinkToFit="1"/>
    </xf>
    <xf numFmtId="181" fontId="44" fillId="0" borderId="1" xfId="71" applyNumberFormat="1" applyFont="1" applyFill="1" applyBorder="1" applyAlignment="1">
      <alignment horizontal="center" vertical="center" shrinkToFit="1"/>
    </xf>
    <xf numFmtId="0" fontId="45" fillId="0" borderId="1" xfId="0" applyNumberFormat="1" applyFont="1" applyFill="1" applyBorder="1" applyAlignment="1">
      <alignment horizontal="center" vertical="center" wrapText="1"/>
    </xf>
    <xf numFmtId="181" fontId="40" fillId="0" borderId="5" xfId="71" applyNumberFormat="1" applyFont="1" applyFill="1" applyBorder="1" applyAlignment="1">
      <alignment horizontal="center" vertical="center" shrinkToFit="1"/>
    </xf>
    <xf numFmtId="0" fontId="40" fillId="0" borderId="2" xfId="0" applyNumberFormat="1" applyFont="1" applyFill="1" applyBorder="1" applyAlignment="1">
      <alignment horizontal="center" vertical="center" wrapText="1"/>
    </xf>
    <xf numFmtId="0" fontId="45" fillId="0" borderId="5" xfId="0" applyNumberFormat="1" applyFont="1" applyFill="1" applyBorder="1" applyAlignment="1">
      <alignment horizontal="center" vertical="center" wrapText="1"/>
    </xf>
    <xf numFmtId="181" fontId="40" fillId="0" borderId="0" xfId="0" applyNumberFormat="1" applyFont="1" applyFill="1" applyAlignment="1">
      <alignment vertical="center" wrapText="1"/>
    </xf>
    <xf numFmtId="181" fontId="40" fillId="0" borderId="4" xfId="0" applyNumberFormat="1" applyFont="1" applyFill="1" applyBorder="1" applyAlignment="1">
      <alignment horizontal="center" vertical="center" wrapText="1"/>
    </xf>
    <xf numFmtId="181" fontId="25" fillId="0" borderId="1" xfId="71" applyNumberFormat="1" applyFont="1" applyFill="1" applyBorder="1" applyAlignment="1">
      <alignment horizontal="center" vertical="center" shrinkToFit="1"/>
    </xf>
    <xf numFmtId="181" fontId="25" fillId="0" borderId="5" xfId="71" applyNumberFormat="1" applyFont="1" applyFill="1" applyBorder="1" applyAlignment="1">
      <alignment horizontal="center" vertical="center" shrinkToFit="1"/>
    </xf>
    <xf numFmtId="0" fontId="46" fillId="0" borderId="0" xfId="0" applyFont="1" applyAlignment="1">
      <alignment horizontal="center" vertical="center"/>
    </xf>
    <xf numFmtId="0" fontId="16" fillId="0" borderId="0" xfId="0" applyFont="1" applyAlignment="1">
      <alignment horizontal="right" vertical="center"/>
    </xf>
    <xf numFmtId="0" fontId="47" fillId="0" borderId="1" xfId="0" applyFont="1" applyFill="1" applyBorder="1" applyAlignment="1">
      <alignment horizontal="center" vertical="center"/>
    </xf>
    <xf numFmtId="178" fontId="47" fillId="0" borderId="1" xfId="0" applyNumberFormat="1" applyFont="1" applyFill="1" applyBorder="1" applyAlignment="1">
      <alignment horizontal="center" vertical="center" wrapText="1"/>
    </xf>
    <xf numFmtId="0" fontId="48" fillId="0" borderId="1" xfId="0" applyFont="1" applyFill="1" applyBorder="1" applyAlignment="1">
      <alignment vertical="center"/>
    </xf>
    <xf numFmtId="180" fontId="47" fillId="0" borderId="1" xfId="0" applyNumberFormat="1" applyFont="1" applyFill="1" applyBorder="1" applyAlignment="1">
      <alignment horizontal="center" vertical="center"/>
    </xf>
    <xf numFmtId="0" fontId="48" fillId="0" borderId="1" xfId="0" applyFont="1" applyFill="1" applyBorder="1" applyAlignment="1">
      <alignment horizontal="left" vertical="center"/>
    </xf>
    <xf numFmtId="180" fontId="48" fillId="0" borderId="1" xfId="0" applyNumberFormat="1" applyFont="1" applyFill="1" applyBorder="1" applyAlignment="1">
      <alignment horizontal="center" vertical="center"/>
    </xf>
    <xf numFmtId="0" fontId="48" fillId="0" borderId="1" xfId="0" applyFont="1" applyFill="1" applyBorder="1" applyAlignment="1">
      <alignment horizontal="left" vertical="center" wrapText="1"/>
    </xf>
    <xf numFmtId="180" fontId="47" fillId="0" borderId="1" xfId="0" applyNumberFormat="1" applyFont="1" applyFill="1" applyBorder="1" applyAlignment="1">
      <alignment horizontal="center" vertical="center" wrapText="1"/>
    </xf>
    <xf numFmtId="1" fontId="48" fillId="0" borderId="1" xfId="0" applyNumberFormat="1" applyFont="1" applyFill="1" applyBorder="1" applyAlignment="1">
      <alignment horizontal="left" vertical="center"/>
    </xf>
    <xf numFmtId="180" fontId="49" fillId="0" borderId="1" xfId="0" applyNumberFormat="1" applyFont="1" applyFill="1" applyBorder="1" applyAlignment="1">
      <alignment horizontal="center" vertical="center"/>
    </xf>
    <xf numFmtId="1" fontId="48" fillId="0" borderId="1" xfId="0" applyNumberFormat="1" applyFont="1" applyFill="1" applyBorder="1" applyAlignment="1">
      <alignment horizontal="left" vertical="center" wrapText="1"/>
    </xf>
    <xf numFmtId="1" fontId="48" fillId="0" borderId="1" xfId="0" applyNumberFormat="1" applyFont="1" applyFill="1" applyBorder="1" applyAlignment="1">
      <alignment horizontal="left" vertical="center" wrapText="1" indent="1"/>
    </xf>
    <xf numFmtId="0" fontId="50" fillId="7" borderId="0" xfId="0" applyFont="1" applyFill="1" applyAlignment="1">
      <alignment vertical="center"/>
    </xf>
    <xf numFmtId="0" fontId="51" fillId="8" borderId="0" xfId="0" applyFont="1" applyFill="1" applyAlignment="1">
      <alignment vertical="center"/>
    </xf>
    <xf numFmtId="0" fontId="51" fillId="7" borderId="0" xfId="0" applyFont="1" applyFill="1" applyAlignment="1">
      <alignment vertical="center"/>
    </xf>
    <xf numFmtId="0" fontId="51" fillId="7" borderId="0" xfId="0" applyFont="1" applyFill="1" applyAlignment="1">
      <alignment horizontal="left" vertical="center"/>
    </xf>
    <xf numFmtId="0" fontId="51" fillId="7" borderId="0" xfId="0" applyFont="1" applyFill="1" applyAlignment="1">
      <alignment horizontal="center" vertical="center"/>
    </xf>
    <xf numFmtId="0" fontId="52" fillId="7" borderId="0" xfId="0" applyFont="1" applyFill="1" applyAlignment="1">
      <alignment horizontal="left" vertical="center"/>
    </xf>
    <xf numFmtId="0" fontId="51" fillId="7" borderId="0" xfId="0" applyFont="1" applyFill="1" applyAlignment="1">
      <alignment horizontal="right" vertical="center"/>
    </xf>
    <xf numFmtId="0" fontId="53" fillId="7" borderId="0" xfId="0" applyFont="1" applyFill="1" applyAlignment="1">
      <alignment horizontal="center" vertical="center"/>
    </xf>
    <xf numFmtId="0" fontId="54" fillId="7" borderId="2" xfId="0" applyFont="1" applyFill="1" applyBorder="1" applyAlignment="1">
      <alignment horizontal="center" vertical="center"/>
    </xf>
    <xf numFmtId="0" fontId="54" fillId="7" borderId="4" xfId="0" applyFont="1" applyFill="1" applyBorder="1" applyAlignment="1">
      <alignment horizontal="center" vertical="center"/>
    </xf>
    <xf numFmtId="0" fontId="54" fillId="7" borderId="5" xfId="0" applyFont="1" applyFill="1" applyBorder="1" applyAlignment="1">
      <alignment horizontal="center" vertical="center" wrapText="1"/>
    </xf>
    <xf numFmtId="0" fontId="54" fillId="7" borderId="1" xfId="0" applyFont="1" applyFill="1" applyBorder="1" applyAlignment="1">
      <alignment horizontal="center" vertical="center" wrapText="1"/>
    </xf>
    <xf numFmtId="0" fontId="54" fillId="7" borderId="1" xfId="0" applyFont="1" applyFill="1" applyBorder="1" applyAlignment="1">
      <alignment horizontal="center" vertical="center"/>
    </xf>
    <xf numFmtId="0" fontId="54" fillId="7" borderId="6" xfId="0" applyFont="1" applyFill="1" applyBorder="1" applyAlignment="1">
      <alignment horizontal="center" vertical="center" wrapText="1"/>
    </xf>
    <xf numFmtId="0" fontId="20" fillId="7" borderId="1" xfId="61" applyFont="1" applyFill="1" applyBorder="1" applyAlignment="1">
      <alignment horizontal="center" vertical="center" wrapText="1"/>
    </xf>
    <xf numFmtId="0" fontId="51" fillId="7" borderId="1" xfId="0" applyFont="1" applyFill="1" applyBorder="1" applyAlignment="1">
      <alignment horizontal="left" vertical="center"/>
    </xf>
    <xf numFmtId="0" fontId="51" fillId="7" borderId="4" xfId="0" applyFont="1" applyFill="1" applyBorder="1" applyAlignment="1">
      <alignment vertical="center"/>
    </xf>
    <xf numFmtId="0" fontId="51" fillId="7" borderId="1" xfId="0" applyFont="1" applyFill="1" applyBorder="1" applyAlignment="1">
      <alignment horizontal="center" vertical="center"/>
    </xf>
    <xf numFmtId="0" fontId="51" fillId="0" borderId="1" xfId="0" applyFont="1" applyFill="1" applyBorder="1" applyAlignment="1">
      <alignment horizontal="center" vertical="center"/>
    </xf>
    <xf numFmtId="0" fontId="51" fillId="7" borderId="1" xfId="0" applyFont="1" applyFill="1" applyBorder="1" applyAlignment="1">
      <alignment vertical="center"/>
    </xf>
    <xf numFmtId="0" fontId="51" fillId="8" borderId="1" xfId="0" applyFont="1" applyFill="1" applyBorder="1" applyAlignment="1">
      <alignment horizontal="left" vertical="center"/>
    </xf>
    <xf numFmtId="180" fontId="51" fillId="8" borderId="4" xfId="0" applyNumberFormat="1" applyFont="1" applyFill="1" applyBorder="1" applyAlignment="1" applyProtection="1">
      <alignment horizontal="left" vertical="center"/>
      <protection locked="0"/>
    </xf>
    <xf numFmtId="0" fontId="51" fillId="8" borderId="1" xfId="0" applyFont="1" applyFill="1" applyBorder="1" applyAlignment="1">
      <alignment horizontal="center" vertical="center"/>
    </xf>
    <xf numFmtId="0" fontId="51" fillId="8" borderId="1" xfId="0" applyFont="1" applyFill="1" applyBorder="1" applyAlignment="1">
      <alignment vertical="center"/>
    </xf>
    <xf numFmtId="180" fontId="51" fillId="7" borderId="4" xfId="0" applyNumberFormat="1" applyFont="1" applyFill="1" applyBorder="1" applyAlignment="1" applyProtection="1">
      <alignment horizontal="left" vertical="center"/>
      <protection locked="0"/>
    </xf>
    <xf numFmtId="180" fontId="40" fillId="7" borderId="1" xfId="0" applyNumberFormat="1" applyFont="1" applyFill="1" applyBorder="1" applyAlignment="1">
      <alignment horizontal="center" vertical="center"/>
    </xf>
    <xf numFmtId="182" fontId="51" fillId="7" borderId="4" xfId="0" applyNumberFormat="1" applyFont="1" applyFill="1" applyBorder="1" applyAlignment="1" applyProtection="1">
      <alignment horizontal="left" vertical="center"/>
      <protection locked="0"/>
    </xf>
    <xf numFmtId="180" fontId="51" fillId="7" borderId="32" xfId="0" applyNumberFormat="1" applyFont="1" applyFill="1" applyBorder="1" applyAlignment="1" applyProtection="1">
      <alignment horizontal="left" vertical="center"/>
      <protection locked="0"/>
    </xf>
    <xf numFmtId="182" fontId="51" fillId="8" borderId="4" xfId="0" applyNumberFormat="1" applyFont="1" applyFill="1" applyBorder="1" applyAlignment="1" applyProtection="1">
      <alignment horizontal="left" vertical="center"/>
      <protection locked="0"/>
    </xf>
    <xf numFmtId="180" fontId="51" fillId="8" borderId="32" xfId="0" applyNumberFormat="1" applyFont="1" applyFill="1" applyBorder="1" applyAlignment="1" applyProtection="1">
      <alignment horizontal="left" vertical="center"/>
      <protection locked="0"/>
    </xf>
    <xf numFmtId="182" fontId="51" fillId="7" borderId="32" xfId="0" applyNumberFormat="1" applyFont="1" applyFill="1" applyBorder="1" applyAlignment="1" applyProtection="1">
      <alignment horizontal="left" vertical="center"/>
      <protection locked="0"/>
    </xf>
    <xf numFmtId="0" fontId="51" fillId="8" borderId="32" xfId="0" applyFont="1" applyFill="1" applyBorder="1" applyAlignment="1">
      <alignment vertical="center"/>
    </xf>
    <xf numFmtId="0" fontId="51" fillId="8" borderId="4" xfId="0" applyFont="1" applyFill="1" applyBorder="1" applyAlignment="1">
      <alignment vertical="center"/>
    </xf>
    <xf numFmtId="0" fontId="54" fillId="7" borderId="1" xfId="0" applyFont="1" applyFill="1" applyBorder="1" applyAlignment="1">
      <alignment vertical="center"/>
    </xf>
    <xf numFmtId="0" fontId="54" fillId="8" borderId="1" xfId="0" applyFont="1" applyFill="1" applyBorder="1" applyAlignment="1">
      <alignment horizontal="center" vertical="center"/>
    </xf>
    <xf numFmtId="0" fontId="54" fillId="8" borderId="1" xfId="0" applyFont="1" applyFill="1" applyBorder="1" applyAlignment="1">
      <alignment vertical="center"/>
    </xf>
    <xf numFmtId="1" fontId="51" fillId="7" borderId="1" xfId="0" applyNumberFormat="1" applyFont="1" applyFill="1" applyBorder="1" applyAlignment="1" applyProtection="1">
      <alignment horizontal="center" vertical="center"/>
      <protection locked="0"/>
    </xf>
    <xf numFmtId="0" fontId="51" fillId="7" borderId="1" xfId="0" applyNumberFormat="1" applyFont="1" applyFill="1" applyBorder="1" applyAlignment="1" applyProtection="1">
      <alignment horizontal="center" vertical="center"/>
      <protection locked="0"/>
    </xf>
    <xf numFmtId="0" fontId="51" fillId="0" borderId="1" xfId="0" applyFont="1" applyFill="1" applyBorder="1" applyAlignment="1">
      <alignment vertical="center"/>
    </xf>
    <xf numFmtId="0" fontId="51" fillId="0" borderId="1" xfId="0" applyNumberFormat="1" applyFont="1" applyFill="1" applyBorder="1" applyAlignment="1" applyProtection="1">
      <alignment horizontal="center" vertical="center"/>
      <protection locked="0"/>
    </xf>
    <xf numFmtId="0" fontId="55" fillId="8" borderId="1" xfId="0" applyFont="1" applyFill="1" applyBorder="1" applyAlignment="1">
      <alignment vertical="center"/>
    </xf>
    <xf numFmtId="0" fontId="55" fillId="7" borderId="1" xfId="0" applyFont="1" applyFill="1" applyBorder="1" applyAlignment="1">
      <alignment vertical="center"/>
    </xf>
    <xf numFmtId="0" fontId="51" fillId="8" borderId="4" xfId="0" applyFont="1" applyFill="1" applyBorder="1" applyAlignment="1">
      <alignment horizontal="left" vertical="center"/>
    </xf>
    <xf numFmtId="0" fontId="51" fillId="8" borderId="3" xfId="0" applyFont="1" applyFill="1" applyBorder="1" applyAlignment="1">
      <alignment vertical="center"/>
    </xf>
    <xf numFmtId="0" fontId="51" fillId="7" borderId="3" xfId="0" applyFont="1" applyFill="1" applyBorder="1" applyAlignment="1">
      <alignment vertical="center"/>
    </xf>
    <xf numFmtId="0" fontId="54" fillId="7" borderId="4" xfId="0" applyFont="1" applyFill="1" applyBorder="1" applyAlignment="1">
      <alignment horizontal="distributed" vertical="center"/>
    </xf>
    <xf numFmtId="0" fontId="14" fillId="0" borderId="0" xfId="0" applyFont="1" applyFill="1" applyBorder="1" applyAlignment="1">
      <alignment vertical="center"/>
    </xf>
    <xf numFmtId="0" fontId="56" fillId="0" borderId="0" xfId="0" applyFont="1" applyFill="1" applyBorder="1" applyAlignment="1"/>
    <xf numFmtId="0" fontId="9" fillId="0" borderId="0" xfId="0" applyFont="1" applyAlignment="1"/>
    <xf numFmtId="0" fontId="57" fillId="0" borderId="0" xfId="0" applyFont="1" applyAlignment="1"/>
    <xf numFmtId="0" fontId="33" fillId="0" borderId="0" xfId="0" applyFont="1" applyFill="1" applyBorder="1" applyAlignment="1"/>
    <xf numFmtId="0" fontId="57" fillId="0" borderId="0" xfId="0" applyFont="1" applyFill="1" applyBorder="1" applyAlignment="1"/>
    <xf numFmtId="0" fontId="14" fillId="0" borderId="0" xfId="0" applyFont="1" applyFill="1" applyBorder="1" applyAlignment="1"/>
    <xf numFmtId="0" fontId="14" fillId="0" borderId="0" xfId="0" applyFont="1" applyFill="1" applyBorder="1" applyAlignment="1">
      <alignment wrapText="1"/>
    </xf>
    <xf numFmtId="180" fontId="0" fillId="0" borderId="0" xfId="0" applyNumberFormat="1" applyFont="1" applyFill="1" applyBorder="1" applyAlignment="1"/>
    <xf numFmtId="0" fontId="0" fillId="0" borderId="0" xfId="0" applyFont="1" applyFill="1" applyAlignment="1"/>
    <xf numFmtId="0" fontId="14" fillId="0" borderId="0" xfId="0" applyFont="1" applyFill="1" applyAlignment="1">
      <alignment horizontal="left" vertical="center"/>
    </xf>
    <xf numFmtId="176" fontId="58" fillId="0" borderId="0" xfId="0" applyNumberFormat="1" applyFont="1" applyFill="1" applyBorder="1" applyAlignment="1">
      <alignment vertical="center"/>
    </xf>
    <xf numFmtId="176" fontId="59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/>
    </xf>
    <xf numFmtId="181" fontId="9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right" vertical="center" wrapText="1"/>
    </xf>
    <xf numFmtId="0" fontId="20" fillId="0" borderId="1" xfId="0" applyFont="1" applyFill="1" applyBorder="1" applyAlignment="1">
      <alignment horizontal="center" vertical="center" wrapText="1"/>
    </xf>
    <xf numFmtId="180" fontId="20" fillId="0" borderId="1" xfId="0" applyNumberFormat="1" applyFont="1" applyFill="1" applyBorder="1" applyAlignment="1">
      <alignment horizontal="center" vertical="center" wrapText="1"/>
    </xf>
    <xf numFmtId="183" fontId="20" fillId="0" borderId="1" xfId="0" applyNumberFormat="1" applyFont="1" applyFill="1" applyBorder="1" applyAlignment="1">
      <alignment horizontal="center" vertical="center" wrapText="1"/>
    </xf>
    <xf numFmtId="0" fontId="60" fillId="0" borderId="1" xfId="0" applyFont="1" applyFill="1" applyBorder="1" applyAlignment="1"/>
    <xf numFmtId="1" fontId="20" fillId="0" borderId="1" xfId="0" applyNumberFormat="1" applyFont="1" applyBorder="1" applyAlignment="1">
      <alignment vertical="center" wrapText="1"/>
    </xf>
    <xf numFmtId="180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83" fontId="4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 shrinkToFit="1"/>
    </xf>
    <xf numFmtId="180" fontId="16" fillId="0" borderId="1" xfId="0" applyNumberFormat="1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10" fontId="4" fillId="0" borderId="1" xfId="0" applyNumberFormat="1" applyFont="1" applyFill="1" applyBorder="1" applyAlignment="1">
      <alignment horizontal="left" vertical="center" wrapText="1"/>
    </xf>
    <xf numFmtId="180" fontId="19" fillId="0" borderId="1" xfId="0" applyNumberFormat="1" applyFont="1" applyFill="1" applyBorder="1" applyAlignment="1">
      <alignment horizontal="left" vertical="center" wrapText="1"/>
    </xf>
    <xf numFmtId="0" fontId="19" fillId="0" borderId="1" xfId="0" applyFont="1" applyBorder="1" applyAlignment="1">
      <alignment vertical="center"/>
    </xf>
    <xf numFmtId="0" fontId="19" fillId="0" borderId="1" xfId="0" applyFont="1" applyFill="1" applyBorder="1" applyAlignment="1">
      <alignment horizontal="left" vertical="center" wrapText="1"/>
    </xf>
    <xf numFmtId="183" fontId="20" fillId="0" borderId="1" xfId="0" applyNumberFormat="1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left" vertical="center"/>
    </xf>
    <xf numFmtId="0" fontId="20" fillId="0" borderId="1" xfId="0" applyFont="1" applyBorder="1" applyAlignment="1">
      <alignment horizontal="justify" vertical="center"/>
    </xf>
    <xf numFmtId="0" fontId="16" fillId="0" borderId="6" xfId="0" applyFont="1" applyFill="1" applyBorder="1" applyAlignment="1">
      <alignment horizontal="center" vertical="center" wrapText="1"/>
    </xf>
    <xf numFmtId="0" fontId="48" fillId="0" borderId="6" xfId="0" applyFont="1" applyFill="1" applyBorder="1" applyAlignment="1">
      <alignment horizontal="left" vertical="center" wrapText="1"/>
    </xf>
    <xf numFmtId="183" fontId="48" fillId="0" borderId="6" xfId="0" applyNumberFormat="1" applyFont="1" applyFill="1" applyBorder="1" applyAlignment="1">
      <alignment horizontal="center" vertical="center"/>
    </xf>
    <xf numFmtId="183" fontId="47" fillId="0" borderId="6" xfId="0" applyNumberFormat="1" applyFont="1" applyFill="1" applyBorder="1" applyAlignment="1">
      <alignment horizontal="center" vertical="center" wrapText="1"/>
    </xf>
    <xf numFmtId="0" fontId="48" fillId="0" borderId="6" xfId="0" applyFont="1" applyBorder="1" applyAlignment="1">
      <alignment horizontal="justify" vertical="center"/>
    </xf>
    <xf numFmtId="0" fontId="18" fillId="0" borderId="0" xfId="0" applyFont="1" applyFill="1" applyBorder="1" applyAlignment="1">
      <alignment wrapText="1"/>
    </xf>
    <xf numFmtId="180" fontId="61" fillId="0" borderId="0" xfId="0" applyNumberFormat="1" applyFont="1" applyFill="1" applyBorder="1" applyAlignment="1"/>
    <xf numFmtId="0" fontId="61" fillId="0" borderId="0" xfId="0" applyFont="1" applyFill="1" applyBorder="1" applyAlignment="1"/>
    <xf numFmtId="0" fontId="61" fillId="0" borderId="0" xfId="0" applyFont="1" applyFill="1" applyAlignment="1"/>
    <xf numFmtId="0" fontId="18" fillId="0" borderId="0" xfId="0" applyFont="1" applyFill="1" applyAlignment="1">
      <alignment horizontal="left" vertical="center"/>
    </xf>
    <xf numFmtId="0" fontId="0" fillId="0" borderId="0" xfId="0" applyFont="1" applyFill="1" applyBorder="1" applyAlignment="1">
      <alignment vertical="center"/>
    </xf>
    <xf numFmtId="0" fontId="9" fillId="0" borderId="0" xfId="0" applyFont="1" applyFill="1" applyBorder="1" applyAlignment="1"/>
    <xf numFmtId="0" fontId="0" fillId="0" borderId="0" xfId="0" applyFill="1" applyBorder="1" applyAlignment="1"/>
    <xf numFmtId="0" fontId="34" fillId="0" borderId="0" xfId="0" applyFont="1" applyFill="1" applyBorder="1" applyAlignment="1">
      <alignment vertical="center"/>
    </xf>
    <xf numFmtId="0" fontId="0" fillId="0" borderId="0" xfId="0" applyFill="1" applyBorder="1" applyAlignment="1">
      <alignment shrinkToFit="1"/>
    </xf>
    <xf numFmtId="180" fontId="0" fillId="0" borderId="0" xfId="0" applyNumberFormat="1" applyFill="1" applyBorder="1" applyAlignment="1">
      <alignment horizontal="center" wrapText="1"/>
    </xf>
    <xf numFmtId="178" fontId="0" fillId="0" borderId="0" xfId="0" applyNumberFormat="1" applyFont="1" applyFill="1" applyBorder="1" applyAlignment="1">
      <alignment horizontal="center"/>
    </xf>
    <xf numFmtId="0" fontId="62" fillId="0" borderId="0" xfId="0" applyFont="1" applyFill="1" applyBorder="1" applyAlignment="1">
      <alignment horizontal="center" shrinkToFit="1"/>
    </xf>
    <xf numFmtId="0" fontId="50" fillId="0" borderId="0" xfId="0" applyFont="1" applyFill="1" applyBorder="1" applyAlignment="1">
      <alignment horizontal="center"/>
    </xf>
    <xf numFmtId="0" fontId="50" fillId="0" borderId="0" xfId="0" applyFont="1" applyFill="1" applyBorder="1" applyAlignment="1">
      <alignment horizontal="center" shrinkToFit="1"/>
    </xf>
    <xf numFmtId="0" fontId="63" fillId="0" borderId="0" xfId="0" applyFont="1" applyFill="1" applyBorder="1" applyAlignment="1">
      <alignment shrinkToFit="1"/>
    </xf>
    <xf numFmtId="0" fontId="0" fillId="0" borderId="0" xfId="0" applyFont="1" applyFill="1" applyBorder="1" applyAlignment="1">
      <alignment horizontal="right"/>
    </xf>
    <xf numFmtId="0" fontId="64" fillId="0" borderId="12" xfId="0" applyFont="1" applyFill="1" applyBorder="1" applyAlignment="1">
      <alignment horizontal="center" vertical="center" shrinkToFit="1"/>
    </xf>
    <xf numFmtId="0" fontId="64" fillId="0" borderId="12" xfId="0" applyFont="1" applyFill="1" applyBorder="1" applyAlignment="1">
      <alignment horizontal="center" vertical="center"/>
    </xf>
    <xf numFmtId="0" fontId="47" fillId="0" borderId="12" xfId="0" applyFont="1" applyFill="1" applyBorder="1" applyAlignment="1">
      <alignment horizontal="center" vertical="center" shrinkToFit="1"/>
    </xf>
    <xf numFmtId="180" fontId="47" fillId="0" borderId="12" xfId="0" applyNumberFormat="1" applyFont="1" applyFill="1" applyBorder="1" applyAlignment="1">
      <alignment horizontal="center" vertical="center" wrapText="1"/>
    </xf>
    <xf numFmtId="0" fontId="47" fillId="0" borderId="12" xfId="0" applyFont="1" applyFill="1" applyBorder="1" applyAlignment="1">
      <alignment horizontal="center" vertical="center"/>
    </xf>
    <xf numFmtId="1" fontId="47" fillId="0" borderId="1" xfId="0" applyNumberFormat="1" applyFont="1" applyFill="1" applyBorder="1" applyAlignment="1">
      <alignment horizontal="left" vertical="center" wrapText="1"/>
    </xf>
    <xf numFmtId="0" fontId="47" fillId="0" borderId="12" xfId="0" applyFont="1" applyFill="1" applyBorder="1" applyAlignment="1">
      <alignment vertical="center" shrinkToFit="1"/>
    </xf>
    <xf numFmtId="1" fontId="65" fillId="0" borderId="6" xfId="0" applyNumberFormat="1" applyFont="1" applyFill="1" applyBorder="1" applyAlignment="1">
      <alignment horizontal="left" vertical="center" wrapText="1"/>
    </xf>
    <xf numFmtId="183" fontId="65" fillId="0" borderId="6" xfId="0" applyNumberFormat="1" applyFont="1" applyFill="1" applyBorder="1" applyAlignment="1">
      <alignment horizontal="center" vertical="center" wrapText="1"/>
    </xf>
    <xf numFmtId="0" fontId="47" fillId="0" borderId="12" xfId="0" applyFont="1" applyFill="1" applyBorder="1" applyAlignment="1">
      <alignment vertical="center"/>
    </xf>
    <xf numFmtId="0" fontId="48" fillId="0" borderId="12" xfId="0" applyFont="1" applyFill="1" applyBorder="1" applyAlignment="1">
      <alignment vertical="center" shrinkToFit="1"/>
    </xf>
    <xf numFmtId="1" fontId="25" fillId="0" borderId="1" xfId="0" applyNumberFormat="1" applyFont="1" applyFill="1" applyBorder="1" applyAlignment="1">
      <alignment horizontal="left" vertical="center" wrapText="1" indent="1"/>
    </xf>
    <xf numFmtId="183" fontId="25" fillId="0" borderId="1" xfId="0" applyNumberFormat="1" applyFont="1" applyFill="1" applyBorder="1" applyAlignment="1">
      <alignment horizontal="center" vertical="center" wrapText="1"/>
    </xf>
    <xf numFmtId="0" fontId="48" fillId="0" borderId="12" xfId="0" applyFont="1" applyFill="1" applyBorder="1" applyAlignment="1">
      <alignment vertical="center"/>
    </xf>
    <xf numFmtId="0" fontId="61" fillId="0" borderId="0" xfId="0" applyFont="1" applyFill="1" applyBorder="1" applyAlignment="1">
      <alignment vertical="center"/>
    </xf>
    <xf numFmtId="0" fontId="66" fillId="0" borderId="12" xfId="0" applyFont="1" applyFill="1" applyBorder="1" applyAlignment="1">
      <alignment vertical="center" shrinkToFit="1"/>
    </xf>
    <xf numFmtId="1" fontId="25" fillId="0" borderId="1" xfId="0" applyNumberFormat="1" applyFont="1" applyFill="1" applyBorder="1" applyAlignment="1">
      <alignment horizontal="left" vertical="center" wrapText="1"/>
    </xf>
    <xf numFmtId="0" fontId="66" fillId="0" borderId="12" xfId="0" applyFont="1" applyFill="1" applyBorder="1" applyAlignment="1">
      <alignment vertical="center"/>
    </xf>
    <xf numFmtId="0" fontId="67" fillId="0" borderId="0" xfId="0" applyFont="1" applyFill="1" applyBorder="1" applyAlignment="1">
      <alignment vertical="center"/>
    </xf>
    <xf numFmtId="183" fontId="25" fillId="0" borderId="5" xfId="0" applyNumberFormat="1" applyFont="1" applyFill="1" applyBorder="1" applyAlignment="1">
      <alignment horizontal="center" vertical="center" wrapText="1"/>
    </xf>
    <xf numFmtId="1" fontId="25" fillId="0" borderId="6" xfId="0" applyNumberFormat="1" applyFont="1" applyFill="1" applyBorder="1" applyAlignment="1">
      <alignment horizontal="left" vertical="center" wrapText="1" indent="1"/>
    </xf>
    <xf numFmtId="183" fontId="25" fillId="0" borderId="6" xfId="0" applyNumberFormat="1" applyFont="1" applyFill="1" applyBorder="1" applyAlignment="1">
      <alignment horizontal="center" vertical="center" wrapText="1"/>
    </xf>
    <xf numFmtId="0" fontId="48" fillId="0" borderId="12" xfId="0" applyFont="1" applyFill="1" applyBorder="1" applyAlignment="1">
      <alignment vertical="center" wrapText="1"/>
    </xf>
    <xf numFmtId="183" fontId="65" fillId="0" borderId="1" xfId="0" applyNumberFormat="1" applyFont="1" applyFill="1" applyBorder="1" applyAlignment="1">
      <alignment horizontal="center" vertical="center" wrapText="1"/>
    </xf>
    <xf numFmtId="0" fontId="66" fillId="0" borderId="12" xfId="0" applyFont="1" applyFill="1" applyBorder="1" applyAlignment="1">
      <alignment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48" fillId="0" borderId="12" xfId="0" applyNumberFormat="1" applyFont="1" applyFill="1" applyBorder="1" applyAlignment="1" applyProtection="1">
      <alignment vertical="center" shrinkToFit="1"/>
    </xf>
    <xf numFmtId="49" fontId="25" fillId="0" borderId="1" xfId="0" applyNumberFormat="1" applyFont="1" applyFill="1" applyBorder="1" applyAlignment="1">
      <alignment horizontal="left" vertical="center" wrapText="1"/>
    </xf>
    <xf numFmtId="0" fontId="47" fillId="0" borderId="1" xfId="0" applyFont="1" applyFill="1" applyBorder="1" applyAlignment="1">
      <alignment vertical="center"/>
    </xf>
    <xf numFmtId="1" fontId="48" fillId="0" borderId="12" xfId="0" applyNumberFormat="1" applyFont="1" applyFill="1" applyBorder="1" applyAlignment="1" applyProtection="1">
      <alignment horizontal="left" vertical="center" indent="1"/>
      <protection locked="0"/>
    </xf>
    <xf numFmtId="180" fontId="48" fillId="0" borderId="12" xfId="0" applyNumberFormat="1" applyFont="1" applyFill="1" applyBorder="1" applyAlignment="1" applyProtection="1">
      <alignment horizontal="center" vertical="center"/>
    </xf>
    <xf numFmtId="1" fontId="48" fillId="0" borderId="12" xfId="0" applyNumberFormat="1" applyFont="1" applyFill="1" applyBorder="1" applyAlignment="1" applyProtection="1">
      <alignment horizontal="left" vertical="center" indent="1" shrinkToFit="1"/>
      <protection locked="0"/>
    </xf>
    <xf numFmtId="180" fontId="48" fillId="0" borderId="12" xfId="63" applyNumberFormat="1" applyFont="1" applyFill="1" applyBorder="1" applyAlignment="1">
      <alignment horizontal="center" vertical="center"/>
    </xf>
    <xf numFmtId="1" fontId="47" fillId="0" borderId="12" xfId="0" applyNumberFormat="1" applyFont="1" applyFill="1" applyBorder="1" applyAlignment="1" applyProtection="1">
      <alignment vertical="center"/>
      <protection locked="0"/>
    </xf>
    <xf numFmtId="180" fontId="47" fillId="0" borderId="12" xfId="0" applyNumberFormat="1" applyFont="1" applyFill="1" applyBorder="1" applyAlignment="1" applyProtection="1">
      <alignment horizontal="center" vertical="center"/>
    </xf>
    <xf numFmtId="0" fontId="47" fillId="0" borderId="12" xfId="0" applyNumberFormat="1" applyFont="1" applyFill="1" applyBorder="1" applyAlignment="1" applyProtection="1">
      <alignment horizontal="left" vertical="center" shrinkToFit="1"/>
    </xf>
    <xf numFmtId="184" fontId="19" fillId="0" borderId="12" xfId="0" applyNumberFormat="1" applyFont="1" applyFill="1" applyBorder="1" applyAlignment="1" applyProtection="1">
      <alignment horizontal="center" vertical="center" shrinkToFit="1"/>
    </xf>
    <xf numFmtId="1" fontId="65" fillId="0" borderId="1" xfId="0" applyNumberFormat="1" applyFont="1" applyFill="1" applyBorder="1" applyAlignment="1">
      <alignment horizontal="center" vertical="center" wrapText="1"/>
    </xf>
    <xf numFmtId="0" fontId="16" fillId="0" borderId="12" xfId="0" applyNumberFormat="1" applyFont="1" applyFill="1" applyBorder="1" applyAlignment="1" applyProtection="1">
      <alignment vertical="center" wrapText="1" shrinkToFit="1"/>
    </xf>
    <xf numFmtId="0" fontId="16" fillId="0" borderId="12" xfId="0" applyNumberFormat="1" applyFont="1" applyFill="1" applyBorder="1" applyAlignment="1" applyProtection="1">
      <alignment horizontal="center" vertical="center"/>
    </xf>
    <xf numFmtId="0" fontId="16" fillId="0" borderId="12" xfId="0" applyNumberFormat="1" applyFont="1" applyFill="1" applyBorder="1" applyAlignment="1" applyProtection="1">
      <alignment vertical="center"/>
    </xf>
    <xf numFmtId="0" fontId="48" fillId="0" borderId="12" xfId="0" applyNumberFormat="1" applyFont="1" applyFill="1" applyBorder="1" applyAlignment="1" applyProtection="1">
      <alignment vertical="center"/>
    </xf>
    <xf numFmtId="0" fontId="47" fillId="0" borderId="1" xfId="0" applyFont="1" applyFill="1" applyBorder="1" applyAlignment="1">
      <alignment horizontal="center" vertical="center" wrapText="1"/>
    </xf>
    <xf numFmtId="0" fontId="47" fillId="0" borderId="12" xfId="0" applyNumberFormat="1" applyFont="1" applyFill="1" applyBorder="1" applyAlignment="1" applyProtection="1">
      <alignment horizontal="center" vertical="center" shrinkToFit="1"/>
    </xf>
    <xf numFmtId="178" fontId="48" fillId="0" borderId="12" xfId="0" applyNumberFormat="1" applyFont="1" applyFill="1" applyBorder="1" applyAlignment="1" applyProtection="1">
      <alignment horizontal="center" vertical="center"/>
    </xf>
    <xf numFmtId="180" fontId="47" fillId="0" borderId="12" xfId="0" applyNumberFormat="1" applyFont="1" applyFill="1" applyBorder="1" applyAlignment="1" applyProtection="1">
      <alignment horizontal="center" vertical="center" shrinkToFit="1"/>
    </xf>
    <xf numFmtId="180" fontId="19" fillId="0" borderId="12" xfId="0" applyNumberFormat="1" applyFont="1" applyFill="1" applyBorder="1" applyAlignment="1" applyProtection="1">
      <alignment horizontal="center" vertical="center" wrapText="1"/>
    </xf>
    <xf numFmtId="0" fontId="47" fillId="0" borderId="12" xfId="0" applyNumberFormat="1" applyFont="1" applyFill="1" applyBorder="1" applyAlignment="1" applyProtection="1">
      <alignment horizontal="left" vertical="center" wrapText="1" shrinkToFit="1"/>
    </xf>
    <xf numFmtId="180" fontId="16" fillId="0" borderId="12" xfId="0" applyNumberFormat="1" applyFont="1" applyFill="1" applyBorder="1" applyAlignment="1" applyProtection="1">
      <alignment horizontal="center" vertical="center" wrapText="1"/>
    </xf>
    <xf numFmtId="0" fontId="48" fillId="0" borderId="12" xfId="0" applyNumberFormat="1" applyFont="1" applyFill="1" applyBorder="1" applyAlignment="1" applyProtection="1">
      <alignment horizontal="left" vertical="center" indent="1"/>
      <protection locked="0"/>
    </xf>
    <xf numFmtId="0" fontId="47" fillId="0" borderId="12" xfId="0" applyNumberFormat="1" applyFont="1" applyFill="1" applyBorder="1" applyAlignment="1" applyProtection="1">
      <alignment vertical="center" shrinkToFit="1"/>
    </xf>
    <xf numFmtId="0" fontId="47" fillId="0" borderId="12" xfId="0" applyNumberFormat="1" applyFont="1" applyFill="1" applyBorder="1" applyAlignment="1" applyProtection="1">
      <alignment horizontal="center" vertical="center"/>
    </xf>
    <xf numFmtId="178" fontId="47" fillId="0" borderId="12" xfId="0" applyNumberFormat="1" applyFont="1" applyFill="1" applyBorder="1" applyAlignment="1" applyProtection="1">
      <alignment horizontal="center" vertical="center"/>
    </xf>
    <xf numFmtId="180" fontId="16" fillId="0" borderId="0" xfId="0" applyNumberFormat="1" applyFont="1" applyFill="1" applyBorder="1" applyAlignment="1" applyProtection="1"/>
    <xf numFmtId="0" fontId="16" fillId="0" borderId="0" xfId="0" applyNumberFormat="1" applyFont="1" applyFill="1" applyBorder="1" applyAlignment="1" applyProtection="1"/>
    <xf numFmtId="0" fontId="0" fillId="0" borderId="0" xfId="0" applyNumberFormat="1" applyFont="1" applyFill="1" applyBorder="1" applyAlignment="1" applyProtection="1"/>
    <xf numFmtId="0" fontId="52" fillId="0" borderId="0" xfId="0" applyFont="1" applyFill="1" applyBorder="1" applyAlignment="1"/>
    <xf numFmtId="185" fontId="0" fillId="0" borderId="0" xfId="0" applyNumberFormat="1" applyFont="1" applyFill="1" applyBorder="1" applyAlignment="1"/>
    <xf numFmtId="183" fontId="0" fillId="0" borderId="0" xfId="0" applyNumberFormat="1" applyFont="1" applyFill="1" applyBorder="1" applyAlignment="1"/>
    <xf numFmtId="0" fontId="68" fillId="0" borderId="0" xfId="0" applyNumberFormat="1" applyFont="1" applyFill="1" applyBorder="1" applyAlignment="1">
      <alignment horizontal="center" vertical="center"/>
    </xf>
    <xf numFmtId="185" fontId="68" fillId="0" borderId="0" xfId="0" applyNumberFormat="1" applyFont="1" applyFill="1" applyBorder="1" applyAlignment="1">
      <alignment horizontal="center" vertical="center"/>
    </xf>
    <xf numFmtId="183" fontId="68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185" fontId="4" fillId="0" borderId="0" xfId="0" applyNumberFormat="1" applyFont="1" applyFill="1" applyBorder="1" applyAlignment="1">
      <alignment horizontal="right" vertical="center"/>
    </xf>
    <xf numFmtId="183" fontId="4" fillId="0" borderId="0" xfId="0" applyNumberFormat="1" applyFont="1" applyFill="1" applyBorder="1" applyAlignment="1">
      <alignment horizontal="right" vertical="center"/>
    </xf>
    <xf numFmtId="0" fontId="69" fillId="0" borderId="1" xfId="0" applyFont="1" applyFill="1" applyBorder="1" applyAlignment="1">
      <alignment horizontal="center" vertical="center" wrapText="1"/>
    </xf>
    <xf numFmtId="0" fontId="69" fillId="0" borderId="1" xfId="0" applyFont="1" applyFill="1" applyBorder="1" applyAlignment="1">
      <alignment horizontal="center" vertical="center"/>
    </xf>
    <xf numFmtId="185" fontId="69" fillId="0" borderId="1" xfId="0" applyNumberFormat="1" applyFont="1" applyFill="1" applyBorder="1" applyAlignment="1">
      <alignment horizontal="center" vertical="center" wrapText="1"/>
    </xf>
    <xf numFmtId="183" fontId="69" fillId="0" borderId="1" xfId="0" applyNumberFormat="1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185" fontId="65" fillId="0" borderId="1" xfId="0" applyNumberFormat="1" applyFont="1" applyFill="1" applyBorder="1" applyAlignment="1">
      <alignment horizontal="center" vertical="center" wrapText="1"/>
    </xf>
    <xf numFmtId="1" fontId="70" fillId="3" borderId="1" xfId="0" applyNumberFormat="1" applyFont="1" applyFill="1" applyBorder="1" applyAlignment="1">
      <alignment horizontal="right" vertical="center" wrapText="1"/>
    </xf>
    <xf numFmtId="0" fontId="65" fillId="0" borderId="1" xfId="0" applyFont="1" applyFill="1" applyBorder="1" applyAlignment="1">
      <alignment horizontal="center" vertical="center" wrapText="1"/>
    </xf>
    <xf numFmtId="0" fontId="71" fillId="0" borderId="1" xfId="0" applyFont="1" applyFill="1" applyBorder="1" applyAlignment="1">
      <alignment horizontal="center" vertical="center" wrapText="1"/>
    </xf>
    <xf numFmtId="185" fontId="25" fillId="0" borderId="1" xfId="0" applyNumberFormat="1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left" vertical="center" wrapText="1" indent="1"/>
    </xf>
    <xf numFmtId="0" fontId="24" fillId="0" borderId="1" xfId="0" applyFont="1" applyFill="1" applyBorder="1" applyAlignment="1">
      <alignment horizontal="left" vertical="center" wrapText="1" indent="1"/>
    </xf>
    <xf numFmtId="0" fontId="65" fillId="0" borderId="1" xfId="0" applyFont="1" applyFill="1" applyBorder="1" applyAlignment="1">
      <alignment horizontal="left" vertical="center" wrapText="1" indent="1"/>
    </xf>
    <xf numFmtId="180" fontId="25" fillId="0" borderId="1" xfId="0" applyNumberFormat="1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vertical="center" wrapText="1"/>
    </xf>
    <xf numFmtId="0" fontId="72" fillId="0" borderId="0" xfId="0" applyFont="1" applyFill="1" applyBorder="1" applyAlignment="1"/>
    <xf numFmtId="0" fontId="71" fillId="0" borderId="0" xfId="0" applyFont="1" applyFill="1" applyBorder="1" applyAlignment="1"/>
    <xf numFmtId="185" fontId="72" fillId="0" borderId="0" xfId="0" applyNumberFormat="1" applyFont="1" applyFill="1" applyBorder="1" applyAlignment="1"/>
    <xf numFmtId="183" fontId="72" fillId="0" borderId="0" xfId="0" applyNumberFormat="1" applyFont="1" applyFill="1" applyBorder="1" applyAlignment="1"/>
    <xf numFmtId="183" fontId="71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73" fillId="0" borderId="0" xfId="0" applyFont="1" applyFill="1" applyBorder="1" applyAlignment="1">
      <alignment horizontal="center" vertical="center"/>
    </xf>
    <xf numFmtId="14" fontId="4" fillId="0" borderId="0" xfId="0" applyNumberFormat="1" applyFont="1" applyFill="1" applyBorder="1" applyAlignment="1">
      <alignment horizontal="center" vertical="center"/>
    </xf>
    <xf numFmtId="10" fontId="47" fillId="0" borderId="1" xfId="0" applyNumberFormat="1" applyFont="1" applyFill="1" applyBorder="1" applyAlignment="1">
      <alignment horizontal="center" vertical="center"/>
    </xf>
    <xf numFmtId="1" fontId="47" fillId="0" borderId="1" xfId="0" applyNumberFormat="1" applyFont="1" applyFill="1" applyBorder="1" applyAlignment="1">
      <alignment horizontal="left" vertical="center" wrapText="1" indent="1"/>
    </xf>
    <xf numFmtId="180" fontId="47" fillId="0" borderId="1" xfId="0" applyNumberFormat="1" applyFont="1" applyFill="1" applyBorder="1" applyAlignment="1">
      <alignment horizontal="center"/>
    </xf>
    <xf numFmtId="0" fontId="48" fillId="0" borderId="1" xfId="0" applyFont="1" applyFill="1" applyBorder="1" applyAlignment="1">
      <alignment horizontal="center" vertical="center" wrapText="1"/>
    </xf>
    <xf numFmtId="180" fontId="16" fillId="9" borderId="1" xfId="0" applyNumberFormat="1" applyFont="1" applyFill="1" applyBorder="1" applyAlignment="1" applyProtection="1">
      <alignment horizontal="center" vertical="center"/>
    </xf>
    <xf numFmtId="14" fontId="4" fillId="0" borderId="0" xfId="0" applyNumberFormat="1" applyFont="1" applyFill="1" applyBorder="1" applyAlignment="1">
      <alignment horizontal="right" vertical="center"/>
    </xf>
    <xf numFmtId="180" fontId="74" fillId="0" borderId="1" xfId="0" applyNumberFormat="1" applyFont="1" applyFill="1" applyBorder="1" applyAlignment="1">
      <alignment horizontal="left" vertical="center" wrapText="1"/>
    </xf>
    <xf numFmtId="0" fontId="48" fillId="0" borderId="1" xfId="0" applyFont="1" applyFill="1" applyBorder="1" applyAlignment="1">
      <alignment vertical="center" wrapText="1"/>
    </xf>
    <xf numFmtId="0" fontId="47" fillId="0" borderId="1" xfId="0" applyFont="1" applyFill="1" applyBorder="1" applyAlignment="1">
      <alignment horizontal="left" vertical="center" wrapText="1" indent="1"/>
    </xf>
    <xf numFmtId="0" fontId="47" fillId="0" borderId="1" xfId="0" applyFont="1" applyFill="1" applyBorder="1" applyAlignment="1">
      <alignment horizontal="left" vertical="center" wrapText="1"/>
    </xf>
    <xf numFmtId="0" fontId="48" fillId="0" borderId="1" xfId="0" applyFont="1" applyFill="1" applyBorder="1" applyAlignment="1">
      <alignment horizontal="left" vertical="center" indent="1"/>
    </xf>
    <xf numFmtId="0" fontId="48" fillId="0" borderId="1" xfId="0" applyFont="1" applyFill="1" applyBorder="1" applyAlignment="1">
      <alignment horizontal="left" vertical="center" wrapText="1" indent="1"/>
    </xf>
    <xf numFmtId="0" fontId="4" fillId="0" borderId="0" xfId="0" applyFont="1" applyFill="1" applyBorder="1" applyAlignment="1">
      <alignment vertical="center"/>
    </xf>
    <xf numFmtId="0" fontId="19" fillId="0" borderId="4" xfId="0" applyFont="1" applyFill="1" applyBorder="1" applyAlignment="1">
      <alignment vertical="center" wrapText="1"/>
    </xf>
    <xf numFmtId="0" fontId="9" fillId="0" borderId="0" xfId="0" applyFont="1" applyFill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183" fontId="0" fillId="0" borderId="0" xfId="0" applyNumberFormat="1" applyFont="1" applyFill="1" applyBorder="1" applyAlignment="1">
      <alignment horizontal="center" vertical="center"/>
    </xf>
    <xf numFmtId="0" fontId="58" fillId="0" borderId="0" xfId="0" applyFont="1" applyFill="1" applyBorder="1" applyAlignment="1">
      <alignment horizontal="left" vertical="center"/>
    </xf>
    <xf numFmtId="0" fontId="68" fillId="0" borderId="0" xfId="0" applyFont="1" applyFill="1" applyBorder="1" applyAlignment="1">
      <alignment horizontal="left" vertical="center"/>
    </xf>
    <xf numFmtId="58" fontId="4" fillId="0" borderId="0" xfId="0" applyNumberFormat="1" applyFont="1" applyFill="1" applyBorder="1" applyAlignment="1">
      <alignment horizontal="right" vertical="center"/>
    </xf>
    <xf numFmtId="0" fontId="52" fillId="0" borderId="1" xfId="0" applyFont="1" applyFill="1" applyBorder="1" applyAlignment="1">
      <alignment horizontal="center" vertical="center" wrapText="1"/>
    </xf>
    <xf numFmtId="178" fontId="52" fillId="0" borderId="1" xfId="0" applyNumberFormat="1" applyFont="1" applyFill="1" applyBorder="1" applyAlignment="1">
      <alignment horizontal="center" vertical="center" wrapText="1"/>
    </xf>
    <xf numFmtId="1" fontId="64" fillId="0" borderId="1" xfId="0" applyNumberFormat="1" applyFont="1" applyFill="1" applyBorder="1" applyAlignment="1">
      <alignment horizontal="left" vertical="center" wrapText="1"/>
    </xf>
    <xf numFmtId="177" fontId="64" fillId="0" borderId="1" xfId="0" applyNumberFormat="1" applyFont="1" applyFill="1" applyBorder="1" applyAlignment="1">
      <alignment horizontal="center" vertical="center" wrapText="1"/>
    </xf>
    <xf numFmtId="183" fontId="64" fillId="0" borderId="1" xfId="0" applyNumberFormat="1" applyFont="1" applyFill="1" applyBorder="1" applyAlignment="1">
      <alignment horizontal="center" vertical="center" wrapText="1"/>
    </xf>
    <xf numFmtId="0" fontId="64" fillId="0" borderId="1" xfId="0" applyFont="1" applyFill="1" applyBorder="1" applyAlignment="1">
      <alignment vertical="center"/>
    </xf>
    <xf numFmtId="1" fontId="61" fillId="0" borderId="1" xfId="0" applyNumberFormat="1" applyFont="1" applyFill="1" applyBorder="1" applyAlignment="1">
      <alignment horizontal="left" vertical="center" wrapText="1"/>
    </xf>
    <xf numFmtId="183" fontId="61" fillId="0" borderId="1" xfId="0" applyNumberFormat="1" applyFont="1" applyFill="1" applyBorder="1" applyAlignment="1">
      <alignment horizontal="center" vertical="center" wrapText="1"/>
    </xf>
    <xf numFmtId="0" fontId="61" fillId="0" borderId="1" xfId="0" applyFont="1" applyFill="1" applyBorder="1" applyAlignment="1">
      <alignment vertical="center"/>
    </xf>
    <xf numFmtId="177" fontId="61" fillId="0" borderId="1" xfId="0" applyNumberFormat="1" applyFont="1" applyFill="1" applyBorder="1" applyAlignment="1">
      <alignment horizontal="center" vertical="center" wrapText="1"/>
    </xf>
    <xf numFmtId="0" fontId="61" fillId="0" borderId="1" xfId="0" applyFont="1" applyFill="1" applyBorder="1" applyAlignment="1">
      <alignment horizontal="left" vertical="center" wrapText="1"/>
    </xf>
    <xf numFmtId="49" fontId="61" fillId="0" borderId="1" xfId="0" applyNumberFormat="1" applyFont="1" applyFill="1" applyBorder="1" applyAlignment="1">
      <alignment horizontal="left" vertical="center" wrapText="1"/>
    </xf>
    <xf numFmtId="177" fontId="64" fillId="0" borderId="1" xfId="0" applyNumberFormat="1" applyFont="1" applyFill="1" applyBorder="1" applyAlignment="1">
      <alignment horizontal="center" vertical="center"/>
    </xf>
    <xf numFmtId="177" fontId="61" fillId="0" borderId="1" xfId="0" applyNumberFormat="1" applyFont="1" applyFill="1" applyBorder="1" applyAlignment="1">
      <alignment horizontal="center" vertical="center"/>
    </xf>
    <xf numFmtId="0" fontId="64" fillId="0" borderId="1" xfId="0" applyFont="1" applyFill="1" applyBorder="1" applyAlignment="1">
      <alignment horizontal="center" vertical="center"/>
    </xf>
    <xf numFmtId="0" fontId="64" fillId="0" borderId="1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/>
    <xf numFmtId="49" fontId="0" fillId="0" borderId="0" xfId="0" applyNumberFormat="1" applyFill="1" applyBorder="1" applyAlignment="1">
      <alignment vertical="center"/>
    </xf>
    <xf numFmtId="0" fontId="75" fillId="0" borderId="0" xfId="0" applyFont="1" applyFill="1" applyAlignment="1">
      <alignment horizontal="left" vertical="center"/>
    </xf>
    <xf numFmtId="49" fontId="75" fillId="0" borderId="0" xfId="0" applyNumberFormat="1" applyFont="1" applyFill="1" applyAlignment="1">
      <alignment horizontal="left" vertical="center"/>
    </xf>
    <xf numFmtId="0" fontId="76" fillId="0" borderId="0" xfId="0" applyFont="1" applyAlignment="1">
      <alignment horizontal="justify" vertical="center"/>
    </xf>
    <xf numFmtId="0" fontId="77" fillId="0" borderId="0" xfId="0" applyFont="1" applyAlignment="1">
      <alignment horizontal="justify" vertical="center"/>
    </xf>
  </cellXfs>
  <cellStyles count="7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_ET_STYLE_NoName_00_" xfId="18"/>
    <cellStyle name="标题" xfId="19" builtinId="15"/>
    <cellStyle name="常规 5 2" xfId="20"/>
    <cellStyle name="常规 1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3 2" xfId="44"/>
    <cellStyle name="强调文字颜色 4" xfId="45" builtinId="41"/>
    <cellStyle name="20% - 强调文字颜色 4" xfId="46" builtinId="42"/>
    <cellStyle name="Normal 2" xfId="47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10" xfId="54"/>
    <cellStyle name="40% - 强调文字颜色 6" xfId="55" builtinId="51"/>
    <cellStyle name="_ET_STYLE_NoName_00__2012年手工预算2012年部门预算20120219" xfId="56"/>
    <cellStyle name="60% - 强调文字颜色 6" xfId="57" builtinId="52"/>
    <cellStyle name="Normal" xfId="58"/>
    <cellStyle name="常规 11" xfId="59"/>
    <cellStyle name="常规 14" xfId="60"/>
    <cellStyle name="常规 2" xfId="61"/>
    <cellStyle name="常规 3" xfId="62"/>
    <cellStyle name="常规 4" xfId="63"/>
    <cellStyle name="常规 4 2" xfId="64"/>
    <cellStyle name="常规 5" xfId="65"/>
    <cellStyle name="常规 6 2" xfId="66"/>
    <cellStyle name="常规 7" xfId="67"/>
    <cellStyle name="常规 7 2" xfId="68"/>
    <cellStyle name="常规 8" xfId="69"/>
    <cellStyle name="常规 9" xfId="70"/>
    <cellStyle name="常规_2006年全年转移支付补助正表" xfId="71"/>
    <cellStyle name="常规_2007年单位工资及运转经费、重点经费测算表" xfId="72"/>
    <cellStyle name="常规_复件 2009年 基金预算表(正表）" xfId="73"/>
    <cellStyle name="常规_复件 2009年 基金预算表(正表） 2" xfId="74"/>
    <cellStyle name="常规 14_建管站" xfId="75"/>
  </cellStyles>
  <tableStyles count="0" defaultTableStyle="TableStyleMedium2" defaultPivotStyle="PivotStyleLight16"/>
  <colors>
    <mruColors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7" Type="http://schemas.openxmlformats.org/officeDocument/2006/relationships/sharedStrings" Target="sharedStrings.xml"/><Relationship Id="rId36" Type="http://schemas.openxmlformats.org/officeDocument/2006/relationships/styles" Target="styles.xml"/><Relationship Id="rId35" Type="http://schemas.openxmlformats.org/officeDocument/2006/relationships/theme" Target="theme/theme1.xml"/><Relationship Id="rId34" Type="http://schemas.openxmlformats.org/officeDocument/2006/relationships/externalLink" Target="externalLinks/externalLink7.xml"/><Relationship Id="rId33" Type="http://schemas.openxmlformats.org/officeDocument/2006/relationships/externalLink" Target="externalLinks/externalLink6.xml"/><Relationship Id="rId32" Type="http://schemas.openxmlformats.org/officeDocument/2006/relationships/externalLink" Target="externalLinks/externalLink5.xml"/><Relationship Id="rId31" Type="http://schemas.openxmlformats.org/officeDocument/2006/relationships/externalLink" Target="externalLinks/externalLink4.xml"/><Relationship Id="rId30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1521;&#19978;&#27719;&#25253;\2016\&#37096;&#38376;&#39044;&#31639;\&#38750;&#31246;&#23450;&#31295;\2016&#24180;&#22522;&#37329;&#39044;&#31639;&#34920;-&#23450;&#3129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10;&#23567;&#29618;\&#39044;&#31639;&#32929;\&#19982;&#20197;&#21069;&#24180;&#24230;&#23545;&#27604;&#36164;&#26009;\&#24180;&#20013;&#24180;&#24213;&#39044;&#31639;&#35843;&#25972;\2018&#24180;&#20013;&#12289;&#24213;&#39044;&#31639;&#35843;&#25972;\2016\&#37096;&#38376;&#39044;&#31639;\&#38750;&#31246;&#23450;&#31295;\2016&#24180;&#22522;&#37329;&#39044;&#31639;&#34920;-&#23450;&#3129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o1\Documents%20and%20Settings\Administrator\&#26700;&#38754;\2018&#24180;&#24230;&#36164;&#26009;\2018&#24180;&#39044;&#31639;&#35843;&#25972;\&#24180;&#24213;&#39044;&#31639;&#35843;&#25972;\2016\&#37096;&#38376;&#39044;&#31639;\&#38750;&#31246;&#23450;&#31295;\2016&#24180;&#22522;&#37329;&#39044;&#31639;&#34920;-&#23450;&#31295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&#29579;&#28872;&#20161;\2020&#24180;&#39044;&#31639;&#32929;&#65288;2021&#24180;&#39044;&#31639;&#65289;\2021&#24180;&#39044;&#31639;&#19978;&#20250;&#25253;&#21578;\&#21439;&#22996;&#24120;&#22996;&#20250;&#35758;\2019&#24180;&#39044;&#31639;&#25910;&#25903;&#34920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4180;&#22320;&#26041;&#36130;&#25919;&#39044;&#31639;&#34920;&#65288;&#20250;&#21516;&#21439;&#65289;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1521;&#19978;&#27719;&#25253;\2016\&#37096;&#38376;&#39044;&#31639;\&#38750;&#31246;&#23450;&#31295;\2016&#24180;&#22522;&#37329;&#39044;&#31639;&#34920;-&#23450;&#31295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&#29579;&#28872;&#20161;\2021&#24180;&#39044;&#31639;&#32929;&#65288;2022&#24180;&#39044;&#31639;&#65289;\2021&#24180;&#39044;&#31639;&#20844;&#24320;&#25972;&#25913;\2021&#24180;&#39044;&#31639;&#20844;&#24320;\2.&#20250;&#21516;&#21439;2021&#24180;&#22320;&#26041;&#36130;&#25919;&#39044;&#31639;&#34920;&#65288;&#24102;&#20844;&#24335;&#65292;&#20197;&#27492;&#20026;&#20934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汇总表"/>
      <sheetName val="明细表"/>
      <sheetName val="城市污水处理收入"/>
      <sheetName val="价调"/>
      <sheetName val="城市基础"/>
      <sheetName val="新墙体"/>
      <sheetName val="散装水泥"/>
      <sheetName val="公用事业"/>
      <sheetName val="土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汇总表"/>
      <sheetName val="明细表"/>
      <sheetName val="城市污水处理收入"/>
      <sheetName val="价调"/>
      <sheetName val="城市基础"/>
      <sheetName val="新墙体"/>
      <sheetName val="散装水泥"/>
      <sheetName val="公用事业"/>
      <sheetName val="土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汇总表"/>
      <sheetName val="明细表"/>
      <sheetName val="城市污水处理收入"/>
      <sheetName val="价调"/>
      <sheetName val="城市基础"/>
      <sheetName val="新墙体"/>
      <sheetName val="散装水泥"/>
      <sheetName val="公用事业"/>
      <sheetName val="土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收入测算表 "/>
      <sheetName val="支出总表"/>
      <sheetName val="一般公共预算支出汇总表"/>
      <sheetName val="支出明细表"/>
      <sheetName val="专项项目支 "/>
      <sheetName val="单位项目明细 "/>
      <sheetName val="一般公共预算支出总表"/>
      <sheetName val="债券还本付息表"/>
      <sheetName val="政府性基金"/>
      <sheetName val="社会保障基金"/>
      <sheetName val="乡镇转移支付"/>
      <sheetName val="国有资本经营收入"/>
      <sheetName val="差额人员工资"/>
      <sheetName val="公用经费"/>
      <sheetName val="公用经费明细表"/>
      <sheetName val="2018非财力分摊表"/>
      <sheetName val="污水处理费收入支出计划明细表"/>
    </sheetNames>
    <sheetDataSet>
      <sheetData sheetId="0">
        <row r="4">
          <cell r="B4">
            <v>263109.295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表一"/>
      <sheetName val="表二"/>
      <sheetName val="表三"/>
      <sheetName val="表四"/>
      <sheetName val="表五"/>
      <sheetName val="表六 (1)"/>
      <sheetName val="表六（2)"/>
      <sheetName val="表七 (1)"/>
      <sheetName val="表七(2)"/>
      <sheetName val="表八"/>
      <sheetName val="表九"/>
      <sheetName val="表十"/>
      <sheetName val="表十一"/>
      <sheetName val="表十二"/>
      <sheetName val="表十三"/>
      <sheetName val="表十四"/>
      <sheetName val="表十五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汇总表"/>
      <sheetName val="明细表"/>
      <sheetName val="城市污水处理收入"/>
      <sheetName val="价调"/>
      <sheetName val="城市基础"/>
      <sheetName val="新墙体"/>
      <sheetName val="散装水泥"/>
      <sheetName val="公用事业"/>
      <sheetName val="土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表一"/>
      <sheetName val="表二"/>
      <sheetName val="表四"/>
      <sheetName val="表三"/>
      <sheetName val="表五"/>
      <sheetName val="表六 (1)"/>
      <sheetName val="表六（2)"/>
      <sheetName val="表七 (1)"/>
      <sheetName val="表七(2)"/>
      <sheetName val="表八"/>
      <sheetName val="表九"/>
      <sheetName val="表十"/>
      <sheetName val="表十一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H19"/>
  <sheetViews>
    <sheetView tabSelected="1" workbookViewId="0">
      <selection activeCell="E11" sqref="E11"/>
    </sheetView>
  </sheetViews>
  <sheetFormatPr defaultColWidth="9" defaultRowHeight="15.6" outlineLevelCol="7"/>
  <cols>
    <col min="1" max="1" width="16" style="1" customWidth="1"/>
    <col min="2" max="2" width="109.375" style="1" customWidth="1"/>
    <col min="3" max="3" width="9" style="1"/>
    <col min="4" max="4" width="3.5" style="1" customWidth="1"/>
    <col min="5" max="5" width="12.75" style="439" customWidth="1"/>
    <col min="6" max="16384" width="9" style="1"/>
  </cols>
  <sheetData>
    <row r="1" s="438" customFormat="1" ht="20.4" spans="1:8">
      <c r="A1" s="440" t="s">
        <v>0</v>
      </c>
      <c r="B1" s="440"/>
      <c r="C1" s="440"/>
      <c r="D1" s="440"/>
      <c r="E1" s="441"/>
      <c r="F1" s="440"/>
      <c r="G1" s="440"/>
      <c r="H1" s="440"/>
    </row>
    <row r="2" ht="24" customHeight="1" spans="2:2">
      <c r="B2" s="442" t="s">
        <v>1</v>
      </c>
    </row>
    <row r="3" ht="24" customHeight="1" spans="2:2">
      <c r="B3" s="442" t="s">
        <v>2</v>
      </c>
    </row>
    <row r="4" ht="24" customHeight="1" spans="2:2">
      <c r="B4" s="442" t="s">
        <v>3</v>
      </c>
    </row>
    <row r="5" ht="24" customHeight="1" spans="2:2">
      <c r="B5" s="442" t="s">
        <v>4</v>
      </c>
    </row>
    <row r="6" ht="24" customHeight="1" spans="2:2">
      <c r="B6" s="442" t="s">
        <v>5</v>
      </c>
    </row>
    <row r="7" ht="24" customHeight="1" spans="2:2">
      <c r="B7" s="442" t="s">
        <v>6</v>
      </c>
    </row>
    <row r="8" ht="24" customHeight="1" spans="2:2">
      <c r="B8" s="443" t="s">
        <v>7</v>
      </c>
    </row>
    <row r="9" ht="24" customHeight="1" spans="2:2">
      <c r="B9" s="442" t="s">
        <v>8</v>
      </c>
    </row>
    <row r="10" ht="24" customHeight="1" spans="2:2">
      <c r="B10" s="442" t="s">
        <v>9</v>
      </c>
    </row>
    <row r="11" ht="24" customHeight="1" spans="2:2">
      <c r="B11" s="442" t="s">
        <v>10</v>
      </c>
    </row>
    <row r="12" ht="24" customHeight="1" spans="2:2">
      <c r="B12" s="442" t="s">
        <v>11</v>
      </c>
    </row>
    <row r="13" ht="24" customHeight="1" spans="2:2">
      <c r="B13" s="442" t="s">
        <v>12</v>
      </c>
    </row>
    <row r="14" ht="24" customHeight="1" spans="2:2">
      <c r="B14" s="442" t="s">
        <v>13</v>
      </c>
    </row>
    <row r="15" ht="24" customHeight="1" spans="2:2">
      <c r="B15" s="442" t="s">
        <v>14</v>
      </c>
    </row>
    <row r="16" ht="24" customHeight="1" spans="2:2">
      <c r="B16" s="442" t="s">
        <v>15</v>
      </c>
    </row>
    <row r="17" ht="24" customHeight="1" spans="2:2">
      <c r="B17" s="442" t="s">
        <v>16</v>
      </c>
    </row>
    <row r="18" ht="24" customHeight="1" spans="2:2">
      <c r="B18" s="442" t="s">
        <v>17</v>
      </c>
    </row>
    <row r="19" ht="24" customHeight="1" spans="2:2">
      <c r="B19" s="443" t="s">
        <v>18</v>
      </c>
    </row>
  </sheetData>
  <mergeCells count="1">
    <mergeCell ref="A1:H1"/>
  </mergeCells>
  <printOptions horizontalCentered="1"/>
  <pageMargins left="0.747916666666667" right="0.747916666666667" top="1.18055555555556" bottom="0.984027777777778" header="0.511805555555556" footer="0.511805555555556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  <pageSetUpPr fitToPage="1"/>
  </sheetPr>
  <dimension ref="A1:H24"/>
  <sheetViews>
    <sheetView showZeros="0" workbookViewId="0">
      <pane ySplit="3" topLeftCell="A4" activePane="bottomLeft" state="frozen"/>
      <selection/>
      <selection pane="bottomLeft" activeCell="A9" sqref="A9"/>
    </sheetView>
  </sheetViews>
  <sheetFormatPr defaultColWidth="9" defaultRowHeight="15.6" outlineLevelCol="7"/>
  <cols>
    <col min="1" max="1" width="51" style="301" customWidth="1"/>
    <col min="2" max="2" width="22.875" style="417" customWidth="1"/>
    <col min="3" max="3" width="39.25" style="417" customWidth="1"/>
    <col min="4" max="4" width="19" style="418" customWidth="1"/>
    <col min="5" max="5" width="4.25" style="301" hidden="1" customWidth="1"/>
    <col min="6" max="8" width="9" style="301" hidden="1" customWidth="1"/>
    <col min="9" max="16384" width="9" style="301"/>
  </cols>
  <sheetData>
    <row r="1" ht="34.5" customHeight="1" spans="1:8">
      <c r="A1" s="419" t="s">
        <v>19</v>
      </c>
      <c r="B1" s="420"/>
      <c r="C1" s="420"/>
      <c r="D1" s="420"/>
      <c r="E1" s="420"/>
      <c r="F1" s="420"/>
      <c r="G1" s="420"/>
      <c r="H1" s="420"/>
    </row>
    <row r="2" s="414" customFormat="1" ht="24" customHeight="1" spans="1:8">
      <c r="A2" s="421" t="s">
        <v>20</v>
      </c>
      <c r="B2" s="421"/>
      <c r="C2" s="421"/>
      <c r="D2" s="421"/>
      <c r="E2" s="421"/>
      <c r="F2" s="421"/>
      <c r="G2" s="421"/>
      <c r="H2" s="421"/>
    </row>
    <row r="3" s="268" customFormat="1" ht="21.95" customHeight="1" spans="1:4">
      <c r="A3" s="422" t="s">
        <v>21</v>
      </c>
      <c r="B3" s="423" t="s">
        <v>22</v>
      </c>
      <c r="C3" s="422" t="s">
        <v>23</v>
      </c>
      <c r="D3" s="422" t="s">
        <v>22</v>
      </c>
    </row>
    <row r="4" ht="21.95" customHeight="1" spans="1:4">
      <c r="A4" s="424" t="s">
        <v>24</v>
      </c>
      <c r="B4" s="425">
        <v>48406.68</v>
      </c>
      <c r="C4" s="424" t="s">
        <v>25</v>
      </c>
      <c r="D4" s="426">
        <v>4427</v>
      </c>
    </row>
    <row r="5" ht="21.95" customHeight="1" spans="1:4">
      <c r="A5" s="424" t="s">
        <v>26</v>
      </c>
      <c r="B5" s="425">
        <v>229738</v>
      </c>
      <c r="C5" s="424" t="s">
        <v>27</v>
      </c>
      <c r="D5" s="426">
        <v>300039.022712848</v>
      </c>
    </row>
    <row r="6" ht="21.95" customHeight="1" spans="1:4">
      <c r="A6" s="427" t="s">
        <v>28</v>
      </c>
      <c r="B6" s="425">
        <v>101241</v>
      </c>
      <c r="C6" s="428" t="s">
        <v>29</v>
      </c>
      <c r="D6" s="429">
        <v>94561.09</v>
      </c>
    </row>
    <row r="7" ht="21.95" customHeight="1" spans="1:4">
      <c r="A7" s="430" t="s">
        <v>30</v>
      </c>
      <c r="B7" s="431">
        <v>5480</v>
      </c>
      <c r="C7" s="428" t="s">
        <v>31</v>
      </c>
      <c r="D7" s="429">
        <v>7002.4</v>
      </c>
    </row>
    <row r="8" ht="21.95" customHeight="1" spans="1:4">
      <c r="A8" s="430" t="s">
        <v>32</v>
      </c>
      <c r="B8" s="431">
        <v>95761</v>
      </c>
      <c r="C8" s="428" t="s">
        <v>33</v>
      </c>
      <c r="D8" s="429">
        <v>5772</v>
      </c>
    </row>
    <row r="9" ht="21.95" customHeight="1" spans="1:4">
      <c r="A9" s="430" t="s">
        <v>34</v>
      </c>
      <c r="B9" s="431">
        <v>42046</v>
      </c>
      <c r="C9" s="428" t="s">
        <v>35</v>
      </c>
      <c r="D9" s="429">
        <v>15185.2</v>
      </c>
    </row>
    <row r="10" ht="21.95" customHeight="1" spans="1:4">
      <c r="A10" s="430" t="s">
        <v>36</v>
      </c>
      <c r="B10" s="431">
        <v>16026</v>
      </c>
      <c r="C10" s="428" t="s">
        <v>37</v>
      </c>
      <c r="D10" s="429">
        <v>14297</v>
      </c>
    </row>
    <row r="11" ht="21.95" customHeight="1" spans="1:4">
      <c r="A11" s="430" t="s">
        <v>38</v>
      </c>
      <c r="B11" s="431">
        <v>4713</v>
      </c>
      <c r="C11" s="432" t="s">
        <v>39</v>
      </c>
      <c r="D11" s="429">
        <v>6050</v>
      </c>
    </row>
    <row r="12" ht="21.95" customHeight="1" spans="1:4">
      <c r="A12" s="430" t="s">
        <v>40</v>
      </c>
      <c r="B12" s="431">
        <v>12879</v>
      </c>
      <c r="C12" s="432" t="s">
        <v>41</v>
      </c>
      <c r="D12" s="429">
        <v>15254.05</v>
      </c>
    </row>
    <row r="13" ht="21.95" customHeight="1" spans="1:4">
      <c r="A13" s="430" t="s">
        <v>42</v>
      </c>
      <c r="B13" s="431">
        <v>114</v>
      </c>
      <c r="C13" s="432" t="s">
        <v>43</v>
      </c>
      <c r="D13" s="429">
        <v>1500</v>
      </c>
    </row>
    <row r="14" ht="21.95" customHeight="1" spans="1:4">
      <c r="A14" s="430" t="s">
        <v>44</v>
      </c>
      <c r="B14" s="431">
        <v>8098</v>
      </c>
      <c r="C14" s="432" t="s">
        <v>45</v>
      </c>
      <c r="D14" s="429">
        <v>712</v>
      </c>
    </row>
    <row r="15" ht="21.95" customHeight="1" spans="1:4">
      <c r="A15" s="430" t="s">
        <v>46</v>
      </c>
      <c r="B15" s="431">
        <v>8659</v>
      </c>
      <c r="C15" s="432" t="s">
        <v>47</v>
      </c>
      <c r="D15" s="429">
        <v>11208.2827128484</v>
      </c>
    </row>
    <row r="16" ht="21.95" customHeight="1" spans="1:4">
      <c r="A16" s="430" t="s">
        <v>48</v>
      </c>
      <c r="B16" s="431">
        <v>180</v>
      </c>
      <c r="C16" s="433" t="s">
        <v>49</v>
      </c>
      <c r="D16" s="429">
        <v>128497</v>
      </c>
    </row>
    <row r="17" ht="21.95" customHeight="1" spans="1:4">
      <c r="A17" s="430" t="s">
        <v>50</v>
      </c>
      <c r="B17" s="417">
        <v>3046</v>
      </c>
      <c r="C17" s="432"/>
      <c r="D17" s="429"/>
    </row>
    <row r="18" ht="21.95" customHeight="1" spans="1:4">
      <c r="A18" s="427" t="s">
        <v>51</v>
      </c>
      <c r="B18" s="434">
        <v>128497</v>
      </c>
      <c r="C18" s="432"/>
      <c r="D18" s="429"/>
    </row>
    <row r="19" ht="21.95" customHeight="1" spans="1:4">
      <c r="A19" s="430" t="s">
        <v>52</v>
      </c>
      <c r="B19" s="435">
        <v>84233</v>
      </c>
      <c r="C19" s="432"/>
      <c r="D19" s="429"/>
    </row>
    <row r="20" ht="21.95" customHeight="1" spans="1:4">
      <c r="A20" s="430" t="s">
        <v>53</v>
      </c>
      <c r="B20" s="435">
        <v>44264</v>
      </c>
      <c r="C20" s="432"/>
      <c r="D20" s="429"/>
    </row>
    <row r="21" ht="21.95" customHeight="1" spans="1:4">
      <c r="A21" s="427" t="s">
        <v>54</v>
      </c>
      <c r="B21" s="436">
        <v>26321</v>
      </c>
      <c r="C21" s="432"/>
      <c r="D21" s="429"/>
    </row>
    <row r="22" s="268" customFormat="1" ht="21.95" customHeight="1" spans="1:4">
      <c r="A22" s="437" t="s">
        <v>55</v>
      </c>
      <c r="B22" s="425">
        <v>304465.68</v>
      </c>
      <c r="C22" s="437" t="s">
        <v>56</v>
      </c>
      <c r="D22" s="425">
        <v>304466.022712848</v>
      </c>
    </row>
    <row r="23" s="416" customFormat="1" ht="21.95" customHeight="1" spans="1:4">
      <c r="A23" s="301"/>
      <c r="B23" s="417"/>
      <c r="C23" s="417"/>
      <c r="D23" s="418"/>
    </row>
    <row r="24" s="416" customFormat="1" ht="21.95" customHeight="1" spans="1:4">
      <c r="A24" s="301"/>
      <c r="B24" s="417"/>
      <c r="C24" s="417"/>
      <c r="D24" s="418"/>
    </row>
  </sheetData>
  <mergeCells count="2">
    <mergeCell ref="A1:H1"/>
    <mergeCell ref="A2:H2"/>
  </mergeCells>
  <printOptions horizontalCentered="1"/>
  <pageMargins left="0.747916666666667" right="0.747916666666667" top="0.393055555555556" bottom="0.511805555555556" header="0.313888888888889" footer="0.275"/>
  <pageSetup paperSize="8" scale="92" fitToHeight="0" pageOrder="overThenDown" orientation="landscape" useFirstPageNumber="1"/>
  <headerFooter alignWithMargins="0">
    <oddFooter>&amp;C&amp;"宋体"&amp;12&amp;B-&amp;P--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IV35"/>
  <sheetViews>
    <sheetView showZeros="0" workbookViewId="0">
      <pane xSplit="2" ySplit="3" topLeftCell="C4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5.6"/>
  <cols>
    <col min="1" max="1" width="6.125" style="63" customWidth="1"/>
    <col min="2" max="2" width="35" style="63" customWidth="1"/>
    <col min="3" max="3" width="12.625" style="307" customWidth="1"/>
    <col min="4" max="4" width="12" style="307" customWidth="1"/>
    <col min="5" max="5" width="11.875" style="307" customWidth="1"/>
    <col min="6" max="6" width="9.75" style="399" customWidth="1"/>
    <col min="7" max="8" width="9.625" style="399" customWidth="1"/>
    <col min="9" max="9" width="26" style="63" customWidth="1"/>
    <col min="10" max="10" width="2" style="63" hidden="1" customWidth="1"/>
    <col min="11" max="11" width="9" style="63"/>
    <col min="12" max="12" width="12.625" style="63" hidden="1" customWidth="1"/>
    <col min="13" max="16384" width="9" style="63"/>
  </cols>
  <sheetData>
    <row r="1" ht="27" customHeight="1" spans="1:9">
      <c r="A1" s="301"/>
      <c r="B1" s="400" t="s">
        <v>57</v>
      </c>
      <c r="C1" s="400"/>
      <c r="D1" s="400"/>
      <c r="E1" s="400"/>
      <c r="F1" s="400"/>
      <c r="G1" s="400"/>
      <c r="H1" s="400"/>
      <c r="I1" s="400"/>
    </row>
    <row r="2" s="64" customFormat="1" ht="18" customHeight="1" spans="2:9">
      <c r="B2" s="101"/>
      <c r="C2" s="401"/>
      <c r="D2" s="401"/>
      <c r="E2" s="401"/>
      <c r="F2" s="401"/>
      <c r="G2" s="401"/>
      <c r="H2" s="401"/>
      <c r="I2" s="407" t="s">
        <v>58</v>
      </c>
    </row>
    <row r="3" s="398" customFormat="1" ht="24" customHeight="1" spans="1:256">
      <c r="A3" s="355" t="s">
        <v>59</v>
      </c>
      <c r="B3" s="195" t="s">
        <v>60</v>
      </c>
      <c r="C3" s="196" t="s">
        <v>61</v>
      </c>
      <c r="D3" s="196" t="s">
        <v>62</v>
      </c>
      <c r="E3" s="196" t="s">
        <v>63</v>
      </c>
      <c r="F3" s="355" t="s">
        <v>64</v>
      </c>
      <c r="G3" s="355" t="s">
        <v>65</v>
      </c>
      <c r="H3" s="355" t="s">
        <v>66</v>
      </c>
      <c r="I3" s="195" t="s">
        <v>67</v>
      </c>
      <c r="J3" s="302"/>
      <c r="K3" s="302"/>
      <c r="L3" s="302"/>
      <c r="M3" s="302"/>
      <c r="N3" s="302"/>
      <c r="O3" s="302"/>
      <c r="P3" s="302"/>
      <c r="Q3" s="302"/>
      <c r="R3" s="302"/>
      <c r="S3" s="302"/>
      <c r="T3" s="302"/>
      <c r="U3" s="302"/>
      <c r="V3" s="302"/>
      <c r="W3" s="302"/>
      <c r="X3" s="302"/>
      <c r="Y3" s="302"/>
      <c r="Z3" s="302"/>
      <c r="AA3" s="302"/>
      <c r="AB3" s="302"/>
      <c r="AC3" s="302"/>
      <c r="AD3" s="302"/>
      <c r="AE3" s="302"/>
      <c r="AF3" s="302"/>
      <c r="AG3" s="302"/>
      <c r="AH3" s="302"/>
      <c r="AI3" s="302"/>
      <c r="AJ3" s="302"/>
      <c r="AK3" s="302"/>
      <c r="AL3" s="302"/>
      <c r="AM3" s="302"/>
      <c r="AN3" s="302"/>
      <c r="AO3" s="302"/>
      <c r="AP3" s="302"/>
      <c r="AQ3" s="302"/>
      <c r="AR3" s="302"/>
      <c r="AS3" s="302"/>
      <c r="AT3" s="302"/>
      <c r="AU3" s="302"/>
      <c r="AV3" s="302"/>
      <c r="AW3" s="302"/>
      <c r="AX3" s="302"/>
      <c r="AY3" s="302"/>
      <c r="AZ3" s="302"/>
      <c r="BA3" s="302"/>
      <c r="BB3" s="302"/>
      <c r="BC3" s="302"/>
      <c r="BD3" s="302"/>
      <c r="BE3" s="302"/>
      <c r="BF3" s="302"/>
      <c r="BG3" s="302"/>
      <c r="BH3" s="302"/>
      <c r="BI3" s="302"/>
      <c r="BJ3" s="302"/>
      <c r="BK3" s="302"/>
      <c r="BL3" s="302"/>
      <c r="BM3" s="302"/>
      <c r="BN3" s="302"/>
      <c r="BO3" s="302"/>
      <c r="BP3" s="302"/>
      <c r="BQ3" s="302"/>
      <c r="BR3" s="302"/>
      <c r="BS3" s="302"/>
      <c r="BT3" s="302"/>
      <c r="BU3" s="302"/>
      <c r="BV3" s="302"/>
      <c r="BW3" s="302"/>
      <c r="BX3" s="302"/>
      <c r="BY3" s="302"/>
      <c r="BZ3" s="302"/>
      <c r="CA3" s="302"/>
      <c r="CB3" s="302"/>
      <c r="CC3" s="302"/>
      <c r="CD3" s="302"/>
      <c r="CE3" s="302"/>
      <c r="CF3" s="302"/>
      <c r="CG3" s="302"/>
      <c r="CH3" s="302"/>
      <c r="CI3" s="302"/>
      <c r="CJ3" s="302"/>
      <c r="CK3" s="302"/>
      <c r="CL3" s="302"/>
      <c r="CM3" s="302"/>
      <c r="CN3" s="302"/>
      <c r="CO3" s="302"/>
      <c r="CP3" s="302"/>
      <c r="CQ3" s="302"/>
      <c r="CR3" s="302"/>
      <c r="CS3" s="302"/>
      <c r="CT3" s="302"/>
      <c r="CU3" s="302"/>
      <c r="CV3" s="302"/>
      <c r="CW3" s="302"/>
      <c r="CX3" s="302"/>
      <c r="CY3" s="302"/>
      <c r="CZ3" s="302"/>
      <c r="DA3" s="302"/>
      <c r="DB3" s="302"/>
      <c r="DC3" s="302"/>
      <c r="DD3" s="302"/>
      <c r="DE3" s="302"/>
      <c r="DF3" s="302"/>
      <c r="DG3" s="302"/>
      <c r="DH3" s="302"/>
      <c r="DI3" s="302"/>
      <c r="DJ3" s="302"/>
      <c r="DK3" s="302"/>
      <c r="DL3" s="302"/>
      <c r="DM3" s="302"/>
      <c r="DN3" s="302"/>
      <c r="DO3" s="302"/>
      <c r="DP3" s="302"/>
      <c r="DQ3" s="302"/>
      <c r="DR3" s="302"/>
      <c r="DS3" s="302"/>
      <c r="DT3" s="302"/>
      <c r="DU3" s="302"/>
      <c r="DV3" s="302"/>
      <c r="DW3" s="302"/>
      <c r="DX3" s="302"/>
      <c r="DY3" s="302"/>
      <c r="DZ3" s="302"/>
      <c r="EA3" s="302"/>
      <c r="EB3" s="302"/>
      <c r="EC3" s="302"/>
      <c r="ED3" s="302"/>
      <c r="EE3" s="302"/>
      <c r="EF3" s="302"/>
      <c r="EG3" s="302"/>
      <c r="EH3" s="302"/>
      <c r="EI3" s="302"/>
      <c r="EJ3" s="302"/>
      <c r="EK3" s="302"/>
      <c r="EL3" s="302"/>
      <c r="EM3" s="302"/>
      <c r="EN3" s="302"/>
      <c r="EO3" s="302"/>
      <c r="EP3" s="302"/>
      <c r="EQ3" s="302"/>
      <c r="ER3" s="302"/>
      <c r="ES3" s="302"/>
      <c r="ET3" s="302"/>
      <c r="EU3" s="302"/>
      <c r="EV3" s="302"/>
      <c r="EW3" s="302"/>
      <c r="EX3" s="302"/>
      <c r="EY3" s="302"/>
      <c r="EZ3" s="302"/>
      <c r="FA3" s="302"/>
      <c r="FB3" s="302"/>
      <c r="FC3" s="302"/>
      <c r="FD3" s="302"/>
      <c r="FE3" s="302"/>
      <c r="FF3" s="302"/>
      <c r="FG3" s="302"/>
      <c r="FH3" s="302"/>
      <c r="FI3" s="302"/>
      <c r="FJ3" s="302"/>
      <c r="FK3" s="302"/>
      <c r="FL3" s="302"/>
      <c r="FM3" s="302"/>
      <c r="FN3" s="302"/>
      <c r="FO3" s="302"/>
      <c r="FP3" s="302"/>
      <c r="FQ3" s="302"/>
      <c r="FR3" s="302"/>
      <c r="FS3" s="302"/>
      <c r="FT3" s="302"/>
      <c r="FU3" s="302"/>
      <c r="FV3" s="302"/>
      <c r="FW3" s="302"/>
      <c r="FX3" s="302"/>
      <c r="FY3" s="302"/>
      <c r="FZ3" s="302"/>
      <c r="GA3" s="302"/>
      <c r="GB3" s="302"/>
      <c r="GC3" s="302"/>
      <c r="GD3" s="302"/>
      <c r="GE3" s="302"/>
      <c r="GF3" s="302"/>
      <c r="GG3" s="302"/>
      <c r="GH3" s="302"/>
      <c r="GI3" s="302"/>
      <c r="GJ3" s="302"/>
      <c r="GK3" s="302"/>
      <c r="GL3" s="302"/>
      <c r="GM3" s="302"/>
      <c r="GN3" s="302"/>
      <c r="GO3" s="302"/>
      <c r="GP3" s="302"/>
      <c r="GQ3" s="302"/>
      <c r="GR3" s="302"/>
      <c r="GS3" s="302"/>
      <c r="GT3" s="302"/>
      <c r="GU3" s="302"/>
      <c r="GV3" s="302"/>
      <c r="GW3" s="302"/>
      <c r="GX3" s="302"/>
      <c r="GY3" s="302"/>
      <c r="GZ3" s="302"/>
      <c r="HA3" s="302"/>
      <c r="HB3" s="302"/>
      <c r="HC3" s="302"/>
      <c r="HD3" s="302"/>
      <c r="HE3" s="302"/>
      <c r="HF3" s="302"/>
      <c r="HG3" s="302"/>
      <c r="HH3" s="302"/>
      <c r="HI3" s="302"/>
      <c r="HJ3" s="302"/>
      <c r="HK3" s="302"/>
      <c r="HL3" s="302"/>
      <c r="HM3" s="302"/>
      <c r="HN3" s="302"/>
      <c r="HO3" s="302"/>
      <c r="HP3" s="302"/>
      <c r="HQ3" s="302"/>
      <c r="HR3" s="302"/>
      <c r="HS3" s="302"/>
      <c r="HT3" s="302"/>
      <c r="HU3" s="302"/>
      <c r="HV3" s="302"/>
      <c r="HW3" s="302"/>
      <c r="HX3" s="302"/>
      <c r="HY3" s="302"/>
      <c r="HZ3" s="302"/>
      <c r="IA3" s="302"/>
      <c r="IB3" s="302"/>
      <c r="IC3" s="302"/>
      <c r="ID3" s="302"/>
      <c r="IE3" s="302"/>
      <c r="IF3" s="302"/>
      <c r="IG3" s="302"/>
      <c r="IH3" s="302"/>
      <c r="II3" s="302"/>
      <c r="IJ3" s="302"/>
      <c r="IK3" s="302"/>
      <c r="IL3" s="302"/>
      <c r="IM3" s="302"/>
      <c r="IN3" s="302"/>
      <c r="IO3" s="302"/>
      <c r="IP3" s="302"/>
      <c r="IQ3" s="302"/>
      <c r="IR3" s="302"/>
      <c r="IS3" s="302"/>
      <c r="IT3" s="302"/>
      <c r="IU3" s="302"/>
      <c r="IV3" s="302"/>
    </row>
    <row r="4" s="255" customFormat="1" ht="18" customHeight="1" spans="1:256">
      <c r="A4" s="355" t="s">
        <v>68</v>
      </c>
      <c r="B4" s="355" t="s">
        <v>69</v>
      </c>
      <c r="C4" s="202">
        <f>SUM(C5+C9+C35)</f>
        <v>294129</v>
      </c>
      <c r="D4" s="202">
        <f>SUM(D5+D9+D35)</f>
        <v>317781</v>
      </c>
      <c r="E4" s="202">
        <f>SUM(E5+E9+E35)</f>
        <v>304465.68</v>
      </c>
      <c r="F4" s="402">
        <f>(E4-D4)/D4</f>
        <v>-0.0419009317737688</v>
      </c>
      <c r="G4" s="202">
        <f>E4-D4</f>
        <v>-13315.32</v>
      </c>
      <c r="H4" s="202"/>
      <c r="I4" s="408">
        <f>D4-'3一般公共预算支出表'!D4</f>
        <v>13314.9772871516</v>
      </c>
      <c r="J4" s="302"/>
      <c r="K4" s="302"/>
      <c r="L4" s="302"/>
      <c r="M4" s="302"/>
      <c r="P4" s="302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2"/>
      <c r="AH4" s="302"/>
      <c r="AI4" s="302"/>
      <c r="AJ4" s="302"/>
      <c r="AK4" s="302"/>
      <c r="AL4" s="302"/>
      <c r="AM4" s="302"/>
      <c r="AN4" s="302"/>
      <c r="AO4" s="302"/>
      <c r="AP4" s="302"/>
      <c r="AQ4" s="302"/>
      <c r="AR4" s="302"/>
      <c r="AS4" s="302"/>
      <c r="AT4" s="302"/>
      <c r="AU4" s="302"/>
      <c r="AV4" s="302"/>
      <c r="AW4" s="302"/>
      <c r="AX4" s="302"/>
      <c r="AY4" s="302"/>
      <c r="AZ4" s="302"/>
      <c r="BA4" s="302"/>
      <c r="BB4" s="302"/>
      <c r="BC4" s="302"/>
      <c r="BD4" s="302"/>
      <c r="BE4" s="302"/>
      <c r="BF4" s="302"/>
      <c r="BG4" s="302"/>
      <c r="BH4" s="302"/>
      <c r="BI4" s="302"/>
      <c r="BJ4" s="302"/>
      <c r="BK4" s="302"/>
      <c r="BL4" s="302"/>
      <c r="BM4" s="302"/>
      <c r="BN4" s="302"/>
      <c r="BO4" s="302"/>
      <c r="BP4" s="302"/>
      <c r="BQ4" s="302"/>
      <c r="BR4" s="302"/>
      <c r="BS4" s="302"/>
      <c r="BT4" s="302"/>
      <c r="BU4" s="302"/>
      <c r="BV4" s="302"/>
      <c r="BW4" s="302"/>
      <c r="BX4" s="302"/>
      <c r="BY4" s="302"/>
      <c r="BZ4" s="302"/>
      <c r="CA4" s="302"/>
      <c r="CB4" s="302"/>
      <c r="CC4" s="302"/>
      <c r="CD4" s="302"/>
      <c r="CE4" s="302"/>
      <c r="CF4" s="302"/>
      <c r="CG4" s="302"/>
      <c r="CH4" s="302"/>
      <c r="CI4" s="302"/>
      <c r="CJ4" s="302"/>
      <c r="CK4" s="302"/>
      <c r="CL4" s="302"/>
      <c r="CM4" s="302"/>
      <c r="CN4" s="302"/>
      <c r="CO4" s="302"/>
      <c r="CP4" s="302"/>
      <c r="CQ4" s="302"/>
      <c r="CR4" s="302"/>
      <c r="CS4" s="302"/>
      <c r="CT4" s="302"/>
      <c r="CU4" s="302"/>
      <c r="CV4" s="302"/>
      <c r="CW4" s="302"/>
      <c r="CX4" s="302"/>
      <c r="CY4" s="302"/>
      <c r="CZ4" s="302"/>
      <c r="DA4" s="302"/>
      <c r="DB4" s="302"/>
      <c r="DC4" s="302"/>
      <c r="DD4" s="302"/>
      <c r="DE4" s="302"/>
      <c r="DF4" s="302"/>
      <c r="DG4" s="302"/>
      <c r="DH4" s="302"/>
      <c r="DI4" s="302"/>
      <c r="DJ4" s="302"/>
      <c r="DK4" s="302"/>
      <c r="DL4" s="302"/>
      <c r="DM4" s="302"/>
      <c r="DN4" s="302"/>
      <c r="DO4" s="302"/>
      <c r="DP4" s="302"/>
      <c r="DQ4" s="302"/>
      <c r="DR4" s="302"/>
      <c r="DS4" s="302"/>
      <c r="DT4" s="302"/>
      <c r="DU4" s="302"/>
      <c r="DV4" s="302"/>
      <c r="DW4" s="302"/>
      <c r="DX4" s="302"/>
      <c r="DY4" s="302"/>
      <c r="DZ4" s="302"/>
      <c r="EA4" s="302"/>
      <c r="EB4" s="302"/>
      <c r="EC4" s="302"/>
      <c r="ED4" s="302"/>
      <c r="EE4" s="302"/>
      <c r="EF4" s="302"/>
      <c r="EG4" s="302"/>
      <c r="EH4" s="302"/>
      <c r="EI4" s="302"/>
      <c r="EJ4" s="302"/>
      <c r="EK4" s="302"/>
      <c r="EL4" s="302"/>
      <c r="EM4" s="302"/>
      <c r="EN4" s="302"/>
      <c r="EO4" s="302"/>
      <c r="EP4" s="302"/>
      <c r="EQ4" s="302"/>
      <c r="ER4" s="302"/>
      <c r="ES4" s="302"/>
      <c r="ET4" s="302"/>
      <c r="EU4" s="302"/>
      <c r="EV4" s="302"/>
      <c r="EW4" s="302"/>
      <c r="EX4" s="302"/>
      <c r="EY4" s="302"/>
      <c r="EZ4" s="302"/>
      <c r="FA4" s="302"/>
      <c r="FB4" s="302"/>
      <c r="FC4" s="302"/>
      <c r="FD4" s="302"/>
      <c r="FE4" s="302"/>
      <c r="FF4" s="302"/>
      <c r="FG4" s="302"/>
      <c r="FH4" s="302"/>
      <c r="FI4" s="302"/>
      <c r="FJ4" s="302"/>
      <c r="FK4" s="302"/>
      <c r="FL4" s="302"/>
      <c r="FM4" s="302"/>
      <c r="FN4" s="302"/>
      <c r="FO4" s="302"/>
      <c r="FP4" s="302"/>
      <c r="FQ4" s="302"/>
      <c r="FR4" s="302"/>
      <c r="FS4" s="302"/>
      <c r="FT4" s="302"/>
      <c r="FU4" s="302"/>
      <c r="FV4" s="302"/>
      <c r="FW4" s="302"/>
      <c r="FX4" s="302"/>
      <c r="FY4" s="302"/>
      <c r="FZ4" s="302"/>
      <c r="GA4" s="302"/>
      <c r="GB4" s="302"/>
      <c r="GC4" s="302"/>
      <c r="GD4" s="302"/>
      <c r="GE4" s="302"/>
      <c r="GF4" s="302"/>
      <c r="GG4" s="302"/>
      <c r="GH4" s="302"/>
      <c r="GI4" s="302"/>
      <c r="GJ4" s="302"/>
      <c r="GK4" s="302"/>
      <c r="GL4" s="302"/>
      <c r="GM4" s="302"/>
      <c r="GN4" s="302"/>
      <c r="GO4" s="302"/>
      <c r="GP4" s="302"/>
      <c r="GQ4" s="302"/>
      <c r="GR4" s="302"/>
      <c r="GS4" s="302"/>
      <c r="GT4" s="302"/>
      <c r="GU4" s="302"/>
      <c r="GV4" s="302"/>
      <c r="GW4" s="302"/>
      <c r="GX4" s="302"/>
      <c r="GY4" s="302"/>
      <c r="GZ4" s="302"/>
      <c r="HA4" s="302"/>
      <c r="HB4" s="302"/>
      <c r="HC4" s="302"/>
      <c r="HD4" s="302"/>
      <c r="HE4" s="302"/>
      <c r="HF4" s="302"/>
      <c r="HG4" s="302"/>
      <c r="HH4" s="302"/>
      <c r="HI4" s="302"/>
      <c r="HJ4" s="302"/>
      <c r="HK4" s="302"/>
      <c r="HL4" s="302"/>
      <c r="HM4" s="302"/>
      <c r="HN4" s="302"/>
      <c r="HO4" s="302"/>
      <c r="HP4" s="302"/>
      <c r="HQ4" s="302"/>
      <c r="HR4" s="302"/>
      <c r="HS4" s="302"/>
      <c r="HT4" s="302"/>
      <c r="HU4" s="302"/>
      <c r="HV4" s="302"/>
      <c r="HW4" s="302"/>
      <c r="HX4" s="302"/>
      <c r="HY4" s="302"/>
      <c r="HZ4" s="302"/>
      <c r="IA4" s="302"/>
      <c r="IB4" s="302"/>
      <c r="IC4" s="302"/>
      <c r="ID4" s="302"/>
      <c r="IE4" s="302"/>
      <c r="IF4" s="302"/>
      <c r="IG4" s="302"/>
      <c r="IH4" s="302"/>
      <c r="II4" s="302"/>
      <c r="IJ4" s="302"/>
      <c r="IK4" s="302"/>
      <c r="IL4" s="302"/>
      <c r="IM4" s="302"/>
      <c r="IN4" s="302"/>
      <c r="IO4" s="302"/>
      <c r="IP4" s="302"/>
      <c r="IQ4" s="302"/>
      <c r="IR4" s="302"/>
      <c r="IS4" s="302"/>
      <c r="IT4" s="302"/>
      <c r="IU4" s="302"/>
      <c r="IV4" s="302"/>
    </row>
    <row r="5" s="255" customFormat="1" ht="27.95" customHeight="1" spans="1:256">
      <c r="A5" s="355">
        <v>1</v>
      </c>
      <c r="B5" s="318" t="s">
        <v>24</v>
      </c>
      <c r="C5" s="202">
        <v>39760</v>
      </c>
      <c r="D5" s="202">
        <v>41943</v>
      </c>
      <c r="E5" s="202">
        <v>48406.68</v>
      </c>
      <c r="F5" s="402">
        <v>0.154106287103927</v>
      </c>
      <c r="G5" s="202">
        <v>6463.68</v>
      </c>
      <c r="H5" s="202"/>
      <c r="I5" s="409" t="s">
        <v>70</v>
      </c>
      <c r="J5" s="302"/>
      <c r="K5" s="302"/>
      <c r="L5" s="302">
        <f>42936-42141</f>
        <v>795</v>
      </c>
      <c r="M5" s="302"/>
      <c r="P5" s="302"/>
      <c r="Q5" s="302"/>
      <c r="R5" s="302"/>
      <c r="S5" s="302"/>
      <c r="T5" s="302"/>
      <c r="U5" s="302"/>
      <c r="V5" s="302"/>
      <c r="W5" s="302"/>
      <c r="X5" s="302"/>
      <c r="Y5" s="302"/>
      <c r="Z5" s="302"/>
      <c r="AA5" s="302"/>
      <c r="AB5" s="302"/>
      <c r="AC5" s="302"/>
      <c r="AD5" s="302"/>
      <c r="AE5" s="302"/>
      <c r="AF5" s="302"/>
      <c r="AG5" s="302"/>
      <c r="AH5" s="302"/>
      <c r="AI5" s="302"/>
      <c r="AJ5" s="302"/>
      <c r="AK5" s="302"/>
      <c r="AL5" s="302"/>
      <c r="AM5" s="302"/>
      <c r="AN5" s="302"/>
      <c r="AO5" s="302"/>
      <c r="AP5" s="302"/>
      <c r="AQ5" s="302"/>
      <c r="AR5" s="302"/>
      <c r="AS5" s="302"/>
      <c r="AT5" s="302"/>
      <c r="AU5" s="302"/>
      <c r="AV5" s="302"/>
      <c r="AW5" s="302"/>
      <c r="AX5" s="302"/>
      <c r="AY5" s="302"/>
      <c r="AZ5" s="302"/>
      <c r="BA5" s="302"/>
      <c r="BB5" s="302"/>
      <c r="BC5" s="302"/>
      <c r="BD5" s="302"/>
      <c r="BE5" s="302"/>
      <c r="BF5" s="302"/>
      <c r="BG5" s="302"/>
      <c r="BH5" s="302"/>
      <c r="BI5" s="302"/>
      <c r="BJ5" s="302"/>
      <c r="BK5" s="302"/>
      <c r="BL5" s="302"/>
      <c r="BM5" s="302"/>
      <c r="BN5" s="302"/>
      <c r="BO5" s="302"/>
      <c r="BP5" s="302"/>
      <c r="BQ5" s="302"/>
      <c r="BR5" s="302"/>
      <c r="BS5" s="302"/>
      <c r="BT5" s="302"/>
      <c r="BU5" s="302"/>
      <c r="BV5" s="302"/>
      <c r="BW5" s="302"/>
      <c r="BX5" s="302"/>
      <c r="BY5" s="302"/>
      <c r="BZ5" s="302"/>
      <c r="CA5" s="302"/>
      <c r="CB5" s="302"/>
      <c r="CC5" s="302"/>
      <c r="CD5" s="302"/>
      <c r="CE5" s="302"/>
      <c r="CF5" s="302"/>
      <c r="CG5" s="302"/>
      <c r="CH5" s="302"/>
      <c r="CI5" s="302"/>
      <c r="CJ5" s="302"/>
      <c r="CK5" s="302"/>
      <c r="CL5" s="302"/>
      <c r="CM5" s="302"/>
      <c r="CN5" s="302"/>
      <c r="CO5" s="302"/>
      <c r="CP5" s="302"/>
      <c r="CQ5" s="302"/>
      <c r="CR5" s="302"/>
      <c r="CS5" s="302"/>
      <c r="CT5" s="302"/>
      <c r="CU5" s="302"/>
      <c r="CV5" s="302"/>
      <c r="CW5" s="302"/>
      <c r="CX5" s="302"/>
      <c r="CY5" s="302"/>
      <c r="CZ5" s="302"/>
      <c r="DA5" s="302"/>
      <c r="DB5" s="302"/>
      <c r="DC5" s="302"/>
      <c r="DD5" s="302"/>
      <c r="DE5" s="302"/>
      <c r="DF5" s="302"/>
      <c r="DG5" s="302"/>
      <c r="DH5" s="302"/>
      <c r="DI5" s="302"/>
      <c r="DJ5" s="302"/>
      <c r="DK5" s="302"/>
      <c r="DL5" s="302"/>
      <c r="DM5" s="302"/>
      <c r="DN5" s="302"/>
      <c r="DO5" s="302"/>
      <c r="DP5" s="302"/>
      <c r="DQ5" s="302"/>
      <c r="DR5" s="302"/>
      <c r="DS5" s="302"/>
      <c r="DT5" s="302"/>
      <c r="DU5" s="302"/>
      <c r="DV5" s="302"/>
      <c r="DW5" s="302"/>
      <c r="DX5" s="302"/>
      <c r="DY5" s="302"/>
      <c r="DZ5" s="302"/>
      <c r="EA5" s="302"/>
      <c r="EB5" s="302"/>
      <c r="EC5" s="302"/>
      <c r="ED5" s="302"/>
      <c r="EE5" s="302"/>
      <c r="EF5" s="302"/>
      <c r="EG5" s="302"/>
      <c r="EH5" s="302"/>
      <c r="EI5" s="302"/>
      <c r="EJ5" s="302"/>
      <c r="EK5" s="302"/>
      <c r="EL5" s="302"/>
      <c r="EM5" s="302"/>
      <c r="EN5" s="302"/>
      <c r="EO5" s="302"/>
      <c r="EP5" s="302"/>
      <c r="EQ5" s="302"/>
      <c r="ER5" s="302"/>
      <c r="ES5" s="302"/>
      <c r="ET5" s="302"/>
      <c r="EU5" s="302"/>
      <c r="EV5" s="302"/>
      <c r="EW5" s="302"/>
      <c r="EX5" s="302"/>
      <c r="EY5" s="302"/>
      <c r="EZ5" s="302"/>
      <c r="FA5" s="302"/>
      <c r="FB5" s="302"/>
      <c r="FC5" s="302"/>
      <c r="FD5" s="302"/>
      <c r="FE5" s="302"/>
      <c r="FF5" s="302"/>
      <c r="FG5" s="302"/>
      <c r="FH5" s="302"/>
      <c r="FI5" s="302"/>
      <c r="FJ5" s="302"/>
      <c r="FK5" s="302"/>
      <c r="FL5" s="302"/>
      <c r="FM5" s="302"/>
      <c r="FN5" s="302"/>
      <c r="FO5" s="302"/>
      <c r="FP5" s="302"/>
      <c r="FQ5" s="302"/>
      <c r="FR5" s="302"/>
      <c r="FS5" s="302"/>
      <c r="FT5" s="302"/>
      <c r="FU5" s="302"/>
      <c r="FV5" s="302"/>
      <c r="FW5" s="302"/>
      <c r="FX5" s="302"/>
      <c r="FY5" s="302"/>
      <c r="FZ5" s="302"/>
      <c r="GA5" s="302"/>
      <c r="GB5" s="302"/>
      <c r="GC5" s="302"/>
      <c r="GD5" s="302"/>
      <c r="GE5" s="302"/>
      <c r="GF5" s="302"/>
      <c r="GG5" s="302"/>
      <c r="GH5" s="302"/>
      <c r="GI5" s="302"/>
      <c r="GJ5" s="302"/>
      <c r="GK5" s="302"/>
      <c r="GL5" s="302"/>
      <c r="GM5" s="302"/>
      <c r="GN5" s="302"/>
      <c r="GO5" s="302"/>
      <c r="GP5" s="302"/>
      <c r="GQ5" s="302"/>
      <c r="GR5" s="302"/>
      <c r="GS5" s="302"/>
      <c r="GT5" s="302"/>
      <c r="GU5" s="302"/>
      <c r="GV5" s="302"/>
      <c r="GW5" s="302"/>
      <c r="GX5" s="302"/>
      <c r="GY5" s="302"/>
      <c r="GZ5" s="302"/>
      <c r="HA5" s="302"/>
      <c r="HB5" s="302"/>
      <c r="HC5" s="302"/>
      <c r="HD5" s="302"/>
      <c r="HE5" s="302"/>
      <c r="HF5" s="302"/>
      <c r="HG5" s="302"/>
      <c r="HH5" s="302"/>
      <c r="HI5" s="302"/>
      <c r="HJ5" s="302"/>
      <c r="HK5" s="302"/>
      <c r="HL5" s="302"/>
      <c r="HM5" s="302"/>
      <c r="HN5" s="302"/>
      <c r="HO5" s="302"/>
      <c r="HP5" s="302"/>
      <c r="HQ5" s="302"/>
      <c r="HR5" s="302"/>
      <c r="HS5" s="302"/>
      <c r="HT5" s="302"/>
      <c r="HU5" s="302"/>
      <c r="HV5" s="302"/>
      <c r="HW5" s="302"/>
      <c r="HX5" s="302"/>
      <c r="HY5" s="302"/>
      <c r="HZ5" s="302"/>
      <c r="IA5" s="302"/>
      <c r="IB5" s="302"/>
      <c r="IC5" s="302"/>
      <c r="ID5" s="302"/>
      <c r="IE5" s="302"/>
      <c r="IF5" s="302"/>
      <c r="IG5" s="302"/>
      <c r="IH5" s="302"/>
      <c r="II5" s="302"/>
      <c r="IJ5" s="302"/>
      <c r="IK5" s="302"/>
      <c r="IL5" s="302"/>
      <c r="IM5" s="302"/>
      <c r="IN5" s="302"/>
      <c r="IO5" s="302"/>
      <c r="IP5" s="302"/>
      <c r="IQ5" s="302"/>
      <c r="IR5" s="302"/>
      <c r="IS5" s="302"/>
      <c r="IT5" s="302"/>
      <c r="IU5" s="302"/>
      <c r="IV5" s="302"/>
    </row>
    <row r="6" s="255" customFormat="1" ht="18" hidden="1" customHeight="1" spans="1:256">
      <c r="A6" s="355">
        <v>3</v>
      </c>
      <c r="B6" s="403" t="s">
        <v>71</v>
      </c>
      <c r="C6" s="404"/>
      <c r="D6" s="404"/>
      <c r="E6" s="404"/>
      <c r="F6" s="402" t="e">
        <v>#DIV/0!</v>
      </c>
      <c r="G6" s="202">
        <v>0</v>
      </c>
      <c r="H6" s="202"/>
      <c r="I6" s="410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  <c r="U6" s="302"/>
      <c r="V6" s="302"/>
      <c r="W6" s="302"/>
      <c r="X6" s="302"/>
      <c r="Y6" s="302"/>
      <c r="Z6" s="302"/>
      <c r="AA6" s="302"/>
      <c r="AB6" s="302"/>
      <c r="AC6" s="302"/>
      <c r="AD6" s="302"/>
      <c r="AE6" s="302"/>
      <c r="AF6" s="302"/>
      <c r="AG6" s="302"/>
      <c r="AH6" s="302"/>
      <c r="AI6" s="302"/>
      <c r="AJ6" s="302"/>
      <c r="AK6" s="302"/>
      <c r="AL6" s="302"/>
      <c r="AM6" s="302"/>
      <c r="AN6" s="302"/>
      <c r="AO6" s="302"/>
      <c r="AP6" s="302"/>
      <c r="AQ6" s="302"/>
      <c r="AR6" s="302"/>
      <c r="AS6" s="302"/>
      <c r="AT6" s="302"/>
      <c r="AU6" s="302"/>
      <c r="AV6" s="302"/>
      <c r="AW6" s="302"/>
      <c r="AX6" s="302"/>
      <c r="AY6" s="302"/>
      <c r="AZ6" s="302"/>
      <c r="BA6" s="302"/>
      <c r="BB6" s="302"/>
      <c r="BC6" s="302"/>
      <c r="BD6" s="302"/>
      <c r="BE6" s="302"/>
      <c r="BF6" s="302"/>
      <c r="BG6" s="302"/>
      <c r="BH6" s="302"/>
      <c r="BI6" s="302"/>
      <c r="BJ6" s="302"/>
      <c r="BK6" s="302"/>
      <c r="BL6" s="302"/>
      <c r="BM6" s="302"/>
      <c r="BN6" s="302"/>
      <c r="BO6" s="302"/>
      <c r="BP6" s="302"/>
      <c r="BQ6" s="302"/>
      <c r="BR6" s="302"/>
      <c r="BS6" s="302"/>
      <c r="BT6" s="302"/>
      <c r="BU6" s="302"/>
      <c r="BV6" s="302"/>
      <c r="BW6" s="302"/>
      <c r="BX6" s="302"/>
      <c r="BY6" s="302"/>
      <c r="BZ6" s="302"/>
      <c r="CA6" s="302"/>
      <c r="CB6" s="302"/>
      <c r="CC6" s="302"/>
      <c r="CD6" s="302"/>
      <c r="CE6" s="302"/>
      <c r="CF6" s="302"/>
      <c r="CG6" s="302"/>
      <c r="CH6" s="302"/>
      <c r="CI6" s="302"/>
      <c r="CJ6" s="302"/>
      <c r="CK6" s="302"/>
      <c r="CL6" s="302"/>
      <c r="CM6" s="302"/>
      <c r="CN6" s="302"/>
      <c r="CO6" s="302"/>
      <c r="CP6" s="302"/>
      <c r="CQ6" s="302"/>
      <c r="CR6" s="302"/>
      <c r="CS6" s="302"/>
      <c r="CT6" s="302"/>
      <c r="CU6" s="302"/>
      <c r="CV6" s="302"/>
      <c r="CW6" s="302"/>
      <c r="CX6" s="302"/>
      <c r="CY6" s="302"/>
      <c r="CZ6" s="302"/>
      <c r="DA6" s="302"/>
      <c r="DB6" s="302"/>
      <c r="DC6" s="302"/>
      <c r="DD6" s="302"/>
      <c r="DE6" s="302"/>
      <c r="DF6" s="302"/>
      <c r="DG6" s="302"/>
      <c r="DH6" s="302"/>
      <c r="DI6" s="302"/>
      <c r="DJ6" s="302"/>
      <c r="DK6" s="302"/>
      <c r="DL6" s="302"/>
      <c r="DM6" s="302"/>
      <c r="DN6" s="302"/>
      <c r="DO6" s="302"/>
      <c r="DP6" s="302"/>
      <c r="DQ6" s="302"/>
      <c r="DR6" s="302"/>
      <c r="DS6" s="302"/>
      <c r="DT6" s="302"/>
      <c r="DU6" s="302"/>
      <c r="DV6" s="302"/>
      <c r="DW6" s="302"/>
      <c r="DX6" s="302"/>
      <c r="DY6" s="302"/>
      <c r="DZ6" s="302"/>
      <c r="EA6" s="302"/>
      <c r="EB6" s="302"/>
      <c r="EC6" s="302"/>
      <c r="ED6" s="302"/>
      <c r="EE6" s="302"/>
      <c r="EF6" s="302"/>
      <c r="EG6" s="302"/>
      <c r="EH6" s="302"/>
      <c r="EI6" s="302"/>
      <c r="EJ6" s="302"/>
      <c r="EK6" s="302"/>
      <c r="EL6" s="302"/>
      <c r="EM6" s="302"/>
      <c r="EN6" s="302"/>
      <c r="EO6" s="302"/>
      <c r="EP6" s="302"/>
      <c r="EQ6" s="302"/>
      <c r="ER6" s="302"/>
      <c r="ES6" s="302"/>
      <c r="ET6" s="302"/>
      <c r="EU6" s="302"/>
      <c r="EV6" s="302"/>
      <c r="EW6" s="302"/>
      <c r="EX6" s="302"/>
      <c r="EY6" s="302"/>
      <c r="EZ6" s="302"/>
      <c r="FA6" s="302"/>
      <c r="FB6" s="302"/>
      <c r="FC6" s="302"/>
      <c r="FD6" s="302"/>
      <c r="FE6" s="302"/>
      <c r="FF6" s="302"/>
      <c r="FG6" s="302"/>
      <c r="FH6" s="302"/>
      <c r="FI6" s="302"/>
      <c r="FJ6" s="302"/>
      <c r="FK6" s="302"/>
      <c r="FL6" s="302"/>
      <c r="FM6" s="302"/>
      <c r="FN6" s="302"/>
      <c r="FO6" s="302"/>
      <c r="FP6" s="302"/>
      <c r="FQ6" s="302"/>
      <c r="FR6" s="302"/>
      <c r="FS6" s="302"/>
      <c r="FT6" s="302"/>
      <c r="FU6" s="302"/>
      <c r="FV6" s="302"/>
      <c r="FW6" s="302"/>
      <c r="FX6" s="302"/>
      <c r="FY6" s="302"/>
      <c r="FZ6" s="302"/>
      <c r="GA6" s="302"/>
      <c r="GB6" s="302"/>
      <c r="GC6" s="302"/>
      <c r="GD6" s="302"/>
      <c r="GE6" s="302"/>
      <c r="GF6" s="302"/>
      <c r="GG6" s="302"/>
      <c r="GH6" s="302"/>
      <c r="GI6" s="302"/>
      <c r="GJ6" s="302"/>
      <c r="GK6" s="302"/>
      <c r="GL6" s="302"/>
      <c r="GM6" s="302"/>
      <c r="GN6" s="302"/>
      <c r="GO6" s="302"/>
      <c r="GP6" s="302"/>
      <c r="GQ6" s="302"/>
      <c r="GR6" s="302"/>
      <c r="GS6" s="302"/>
      <c r="GT6" s="302"/>
      <c r="GU6" s="302"/>
      <c r="GV6" s="302"/>
      <c r="GW6" s="302"/>
      <c r="GX6" s="302"/>
      <c r="GY6" s="302"/>
      <c r="GZ6" s="302"/>
      <c r="HA6" s="302"/>
      <c r="HB6" s="302"/>
      <c r="HC6" s="302"/>
      <c r="HD6" s="302"/>
      <c r="HE6" s="302"/>
      <c r="HF6" s="302"/>
      <c r="HG6" s="302"/>
      <c r="HH6" s="302"/>
      <c r="HI6" s="302"/>
      <c r="HJ6" s="302"/>
      <c r="HK6" s="302"/>
      <c r="HL6" s="302"/>
      <c r="HM6" s="302"/>
      <c r="HN6" s="302"/>
      <c r="HO6" s="302"/>
      <c r="HP6" s="302"/>
      <c r="HQ6" s="302"/>
      <c r="HR6" s="302"/>
      <c r="HS6" s="302"/>
      <c r="HT6" s="302"/>
      <c r="HU6" s="302"/>
      <c r="HV6" s="302"/>
      <c r="HW6" s="302"/>
      <c r="HX6" s="302"/>
      <c r="HY6" s="302"/>
      <c r="HZ6" s="302"/>
      <c r="IA6" s="302"/>
      <c r="IB6" s="302"/>
      <c r="IC6" s="302"/>
      <c r="ID6" s="302"/>
      <c r="IE6" s="302"/>
      <c r="IF6" s="302"/>
      <c r="IG6" s="302"/>
      <c r="IH6" s="302"/>
      <c r="II6" s="302"/>
      <c r="IJ6" s="302"/>
      <c r="IK6" s="302"/>
      <c r="IL6" s="302"/>
      <c r="IM6" s="302"/>
      <c r="IN6" s="302"/>
      <c r="IO6" s="302"/>
      <c r="IP6" s="302"/>
      <c r="IQ6" s="302"/>
      <c r="IR6" s="302"/>
      <c r="IS6" s="302"/>
      <c r="IT6" s="302"/>
      <c r="IU6" s="302"/>
      <c r="IV6" s="302"/>
    </row>
    <row r="7" s="255" customFormat="1" ht="18" hidden="1" customHeight="1" spans="1:256">
      <c r="A7" s="355">
        <v>4</v>
      </c>
      <c r="B7" s="403" t="s">
        <v>72</v>
      </c>
      <c r="C7" s="404"/>
      <c r="D7" s="404"/>
      <c r="E7" s="404"/>
      <c r="F7" s="402" t="e">
        <v>#DIV/0!</v>
      </c>
      <c r="G7" s="202">
        <v>0</v>
      </c>
      <c r="H7" s="202"/>
      <c r="I7" s="410"/>
      <c r="J7" s="302"/>
      <c r="K7" s="302"/>
      <c r="L7" s="302"/>
      <c r="M7" s="302"/>
      <c r="N7" s="302"/>
      <c r="O7" s="302"/>
      <c r="P7" s="302"/>
      <c r="Q7" s="302"/>
      <c r="R7" s="302"/>
      <c r="S7" s="302"/>
      <c r="T7" s="302"/>
      <c r="U7" s="302"/>
      <c r="V7" s="302"/>
      <c r="W7" s="302"/>
      <c r="X7" s="302"/>
      <c r="Y7" s="302"/>
      <c r="Z7" s="302"/>
      <c r="AA7" s="302"/>
      <c r="AB7" s="302"/>
      <c r="AC7" s="302"/>
      <c r="AD7" s="302"/>
      <c r="AE7" s="302"/>
      <c r="AF7" s="302"/>
      <c r="AG7" s="302"/>
      <c r="AH7" s="302"/>
      <c r="AI7" s="302"/>
      <c r="AJ7" s="302"/>
      <c r="AK7" s="302"/>
      <c r="AL7" s="302"/>
      <c r="AM7" s="302"/>
      <c r="AN7" s="302"/>
      <c r="AO7" s="302"/>
      <c r="AP7" s="302"/>
      <c r="AQ7" s="302"/>
      <c r="AR7" s="302"/>
      <c r="AS7" s="302"/>
      <c r="AT7" s="302"/>
      <c r="AU7" s="302"/>
      <c r="AV7" s="302"/>
      <c r="AW7" s="302"/>
      <c r="AX7" s="302"/>
      <c r="AY7" s="302"/>
      <c r="AZ7" s="302"/>
      <c r="BA7" s="302"/>
      <c r="BB7" s="302"/>
      <c r="BC7" s="302"/>
      <c r="BD7" s="302"/>
      <c r="BE7" s="302"/>
      <c r="BF7" s="302"/>
      <c r="BG7" s="302"/>
      <c r="BH7" s="302"/>
      <c r="BI7" s="302"/>
      <c r="BJ7" s="302"/>
      <c r="BK7" s="302"/>
      <c r="BL7" s="302"/>
      <c r="BM7" s="302"/>
      <c r="BN7" s="302"/>
      <c r="BO7" s="302"/>
      <c r="BP7" s="302"/>
      <c r="BQ7" s="302"/>
      <c r="BR7" s="302"/>
      <c r="BS7" s="302"/>
      <c r="BT7" s="302"/>
      <c r="BU7" s="302"/>
      <c r="BV7" s="302"/>
      <c r="BW7" s="302"/>
      <c r="BX7" s="302"/>
      <c r="BY7" s="302"/>
      <c r="BZ7" s="302"/>
      <c r="CA7" s="302"/>
      <c r="CB7" s="302"/>
      <c r="CC7" s="302"/>
      <c r="CD7" s="302"/>
      <c r="CE7" s="302"/>
      <c r="CF7" s="302"/>
      <c r="CG7" s="302"/>
      <c r="CH7" s="302"/>
      <c r="CI7" s="302"/>
      <c r="CJ7" s="302"/>
      <c r="CK7" s="302"/>
      <c r="CL7" s="302"/>
      <c r="CM7" s="302"/>
      <c r="CN7" s="302"/>
      <c r="CO7" s="302"/>
      <c r="CP7" s="302"/>
      <c r="CQ7" s="302"/>
      <c r="CR7" s="302"/>
      <c r="CS7" s="302"/>
      <c r="CT7" s="302"/>
      <c r="CU7" s="302"/>
      <c r="CV7" s="302"/>
      <c r="CW7" s="302"/>
      <c r="CX7" s="302"/>
      <c r="CY7" s="302"/>
      <c r="CZ7" s="302"/>
      <c r="DA7" s="302"/>
      <c r="DB7" s="302"/>
      <c r="DC7" s="302"/>
      <c r="DD7" s="302"/>
      <c r="DE7" s="302"/>
      <c r="DF7" s="302"/>
      <c r="DG7" s="302"/>
      <c r="DH7" s="302"/>
      <c r="DI7" s="302"/>
      <c r="DJ7" s="302"/>
      <c r="DK7" s="302"/>
      <c r="DL7" s="302"/>
      <c r="DM7" s="302"/>
      <c r="DN7" s="302"/>
      <c r="DO7" s="302"/>
      <c r="DP7" s="302"/>
      <c r="DQ7" s="302"/>
      <c r="DR7" s="302"/>
      <c r="DS7" s="302"/>
      <c r="DT7" s="302"/>
      <c r="DU7" s="302"/>
      <c r="DV7" s="302"/>
      <c r="DW7" s="302"/>
      <c r="DX7" s="302"/>
      <c r="DY7" s="302"/>
      <c r="DZ7" s="302"/>
      <c r="EA7" s="302"/>
      <c r="EB7" s="302"/>
      <c r="EC7" s="302"/>
      <c r="ED7" s="302"/>
      <c r="EE7" s="302"/>
      <c r="EF7" s="302"/>
      <c r="EG7" s="302"/>
      <c r="EH7" s="302"/>
      <c r="EI7" s="302"/>
      <c r="EJ7" s="302"/>
      <c r="EK7" s="302"/>
      <c r="EL7" s="302"/>
      <c r="EM7" s="302"/>
      <c r="EN7" s="302"/>
      <c r="EO7" s="302"/>
      <c r="EP7" s="302"/>
      <c r="EQ7" s="302"/>
      <c r="ER7" s="302"/>
      <c r="ES7" s="302"/>
      <c r="ET7" s="302"/>
      <c r="EU7" s="302"/>
      <c r="EV7" s="302"/>
      <c r="EW7" s="302"/>
      <c r="EX7" s="302"/>
      <c r="EY7" s="302"/>
      <c r="EZ7" s="302"/>
      <c r="FA7" s="302"/>
      <c r="FB7" s="302"/>
      <c r="FC7" s="302"/>
      <c r="FD7" s="302"/>
      <c r="FE7" s="302"/>
      <c r="FF7" s="302"/>
      <c r="FG7" s="302"/>
      <c r="FH7" s="302"/>
      <c r="FI7" s="302"/>
      <c r="FJ7" s="302"/>
      <c r="FK7" s="302"/>
      <c r="FL7" s="302"/>
      <c r="FM7" s="302"/>
      <c r="FN7" s="302"/>
      <c r="FO7" s="302"/>
      <c r="FP7" s="302"/>
      <c r="FQ7" s="302"/>
      <c r="FR7" s="302"/>
      <c r="FS7" s="302"/>
      <c r="FT7" s="302"/>
      <c r="FU7" s="302"/>
      <c r="FV7" s="302"/>
      <c r="FW7" s="302"/>
      <c r="FX7" s="302"/>
      <c r="FY7" s="302"/>
      <c r="FZ7" s="302"/>
      <c r="GA7" s="302"/>
      <c r="GB7" s="302"/>
      <c r="GC7" s="302"/>
      <c r="GD7" s="302"/>
      <c r="GE7" s="302"/>
      <c r="GF7" s="302"/>
      <c r="GG7" s="302"/>
      <c r="GH7" s="302"/>
      <c r="GI7" s="302"/>
      <c r="GJ7" s="302"/>
      <c r="GK7" s="302"/>
      <c r="GL7" s="302"/>
      <c r="GM7" s="302"/>
      <c r="GN7" s="302"/>
      <c r="GO7" s="302"/>
      <c r="GP7" s="302"/>
      <c r="GQ7" s="302"/>
      <c r="GR7" s="302"/>
      <c r="GS7" s="302"/>
      <c r="GT7" s="302"/>
      <c r="GU7" s="302"/>
      <c r="GV7" s="302"/>
      <c r="GW7" s="302"/>
      <c r="GX7" s="302"/>
      <c r="GY7" s="302"/>
      <c r="GZ7" s="302"/>
      <c r="HA7" s="302"/>
      <c r="HB7" s="302"/>
      <c r="HC7" s="302"/>
      <c r="HD7" s="302"/>
      <c r="HE7" s="302"/>
      <c r="HF7" s="302"/>
      <c r="HG7" s="302"/>
      <c r="HH7" s="302"/>
      <c r="HI7" s="302"/>
      <c r="HJ7" s="302"/>
      <c r="HK7" s="302"/>
      <c r="HL7" s="302"/>
      <c r="HM7" s="302"/>
      <c r="HN7" s="302"/>
      <c r="HO7" s="302"/>
      <c r="HP7" s="302"/>
      <c r="HQ7" s="302"/>
      <c r="HR7" s="302"/>
      <c r="HS7" s="302"/>
      <c r="HT7" s="302"/>
      <c r="HU7" s="302"/>
      <c r="HV7" s="302"/>
      <c r="HW7" s="302"/>
      <c r="HX7" s="302"/>
      <c r="HY7" s="302"/>
      <c r="HZ7" s="302"/>
      <c r="IA7" s="302"/>
      <c r="IB7" s="302"/>
      <c r="IC7" s="302"/>
      <c r="ID7" s="302"/>
      <c r="IE7" s="302"/>
      <c r="IF7" s="302"/>
      <c r="IG7" s="302"/>
      <c r="IH7" s="302"/>
      <c r="II7" s="302"/>
      <c r="IJ7" s="302"/>
      <c r="IK7" s="302"/>
      <c r="IL7" s="302"/>
      <c r="IM7" s="302"/>
      <c r="IN7" s="302"/>
      <c r="IO7" s="302"/>
      <c r="IP7" s="302"/>
      <c r="IQ7" s="302"/>
      <c r="IR7" s="302"/>
      <c r="IS7" s="302"/>
      <c r="IT7" s="302"/>
      <c r="IU7" s="302"/>
      <c r="IV7" s="302"/>
    </row>
    <row r="8" s="255" customFormat="1" ht="18" hidden="1" customHeight="1" spans="1:256">
      <c r="A8" s="355">
        <v>5</v>
      </c>
      <c r="B8" s="403" t="s">
        <v>73</v>
      </c>
      <c r="C8" s="404"/>
      <c r="D8" s="404"/>
      <c r="E8" s="404"/>
      <c r="F8" s="402" t="e">
        <v>#DIV/0!</v>
      </c>
      <c r="G8" s="202">
        <v>0</v>
      </c>
      <c r="H8" s="202"/>
      <c r="I8" s="410"/>
      <c r="J8" s="302"/>
      <c r="K8" s="302"/>
      <c r="L8" s="302"/>
      <c r="M8" s="302"/>
      <c r="N8" s="302"/>
      <c r="O8" s="302"/>
      <c r="P8" s="302"/>
      <c r="Q8" s="302"/>
      <c r="R8" s="302"/>
      <c r="S8" s="302"/>
      <c r="T8" s="302"/>
      <c r="U8" s="302"/>
      <c r="V8" s="302"/>
      <c r="W8" s="302"/>
      <c r="X8" s="302"/>
      <c r="Y8" s="302"/>
      <c r="Z8" s="302"/>
      <c r="AA8" s="302"/>
      <c r="AB8" s="302"/>
      <c r="AC8" s="302"/>
      <c r="AD8" s="302"/>
      <c r="AE8" s="302"/>
      <c r="AF8" s="302"/>
      <c r="AG8" s="302"/>
      <c r="AH8" s="302"/>
      <c r="AI8" s="302"/>
      <c r="AJ8" s="302"/>
      <c r="AK8" s="302"/>
      <c r="AL8" s="302"/>
      <c r="AM8" s="302"/>
      <c r="AN8" s="302"/>
      <c r="AO8" s="302"/>
      <c r="AP8" s="302"/>
      <c r="AQ8" s="302"/>
      <c r="AR8" s="302"/>
      <c r="AS8" s="302"/>
      <c r="AT8" s="302"/>
      <c r="AU8" s="302"/>
      <c r="AV8" s="302"/>
      <c r="AW8" s="302"/>
      <c r="AX8" s="302"/>
      <c r="AY8" s="302"/>
      <c r="AZ8" s="302"/>
      <c r="BA8" s="302"/>
      <c r="BB8" s="302"/>
      <c r="BC8" s="302"/>
      <c r="BD8" s="302"/>
      <c r="BE8" s="302"/>
      <c r="BF8" s="302"/>
      <c r="BG8" s="302"/>
      <c r="BH8" s="302"/>
      <c r="BI8" s="302"/>
      <c r="BJ8" s="302"/>
      <c r="BK8" s="302"/>
      <c r="BL8" s="302"/>
      <c r="BM8" s="302"/>
      <c r="BN8" s="302"/>
      <c r="BO8" s="302"/>
      <c r="BP8" s="302"/>
      <c r="BQ8" s="302"/>
      <c r="BR8" s="302"/>
      <c r="BS8" s="302"/>
      <c r="BT8" s="302"/>
      <c r="BU8" s="302"/>
      <c r="BV8" s="302"/>
      <c r="BW8" s="302"/>
      <c r="BX8" s="302"/>
      <c r="BY8" s="302"/>
      <c r="BZ8" s="302"/>
      <c r="CA8" s="302"/>
      <c r="CB8" s="302"/>
      <c r="CC8" s="302"/>
      <c r="CD8" s="302"/>
      <c r="CE8" s="302"/>
      <c r="CF8" s="302"/>
      <c r="CG8" s="302"/>
      <c r="CH8" s="302"/>
      <c r="CI8" s="302"/>
      <c r="CJ8" s="302"/>
      <c r="CK8" s="302"/>
      <c r="CL8" s="302"/>
      <c r="CM8" s="302"/>
      <c r="CN8" s="302"/>
      <c r="CO8" s="302"/>
      <c r="CP8" s="302"/>
      <c r="CQ8" s="302"/>
      <c r="CR8" s="302"/>
      <c r="CS8" s="302"/>
      <c r="CT8" s="302"/>
      <c r="CU8" s="302"/>
      <c r="CV8" s="302"/>
      <c r="CW8" s="302"/>
      <c r="CX8" s="302"/>
      <c r="CY8" s="302"/>
      <c r="CZ8" s="302"/>
      <c r="DA8" s="302"/>
      <c r="DB8" s="302"/>
      <c r="DC8" s="302"/>
      <c r="DD8" s="302"/>
      <c r="DE8" s="302"/>
      <c r="DF8" s="302"/>
      <c r="DG8" s="302"/>
      <c r="DH8" s="302"/>
      <c r="DI8" s="302"/>
      <c r="DJ8" s="302"/>
      <c r="DK8" s="302"/>
      <c r="DL8" s="302"/>
      <c r="DM8" s="302"/>
      <c r="DN8" s="302"/>
      <c r="DO8" s="302"/>
      <c r="DP8" s="302"/>
      <c r="DQ8" s="302"/>
      <c r="DR8" s="302"/>
      <c r="DS8" s="302"/>
      <c r="DT8" s="302"/>
      <c r="DU8" s="302"/>
      <c r="DV8" s="302"/>
      <c r="DW8" s="302"/>
      <c r="DX8" s="302"/>
      <c r="DY8" s="302"/>
      <c r="DZ8" s="302"/>
      <c r="EA8" s="302"/>
      <c r="EB8" s="302"/>
      <c r="EC8" s="302"/>
      <c r="ED8" s="302"/>
      <c r="EE8" s="302"/>
      <c r="EF8" s="302"/>
      <c r="EG8" s="302"/>
      <c r="EH8" s="302"/>
      <c r="EI8" s="302"/>
      <c r="EJ8" s="302"/>
      <c r="EK8" s="302"/>
      <c r="EL8" s="302"/>
      <c r="EM8" s="302"/>
      <c r="EN8" s="302"/>
      <c r="EO8" s="302"/>
      <c r="EP8" s="302"/>
      <c r="EQ8" s="302"/>
      <c r="ER8" s="302"/>
      <c r="ES8" s="302"/>
      <c r="ET8" s="302"/>
      <c r="EU8" s="302"/>
      <c r="EV8" s="302"/>
      <c r="EW8" s="302"/>
      <c r="EX8" s="302"/>
      <c r="EY8" s="302"/>
      <c r="EZ8" s="302"/>
      <c r="FA8" s="302"/>
      <c r="FB8" s="302"/>
      <c r="FC8" s="302"/>
      <c r="FD8" s="302"/>
      <c r="FE8" s="302"/>
      <c r="FF8" s="302"/>
      <c r="FG8" s="302"/>
      <c r="FH8" s="302"/>
      <c r="FI8" s="302"/>
      <c r="FJ8" s="302"/>
      <c r="FK8" s="302"/>
      <c r="FL8" s="302"/>
      <c r="FM8" s="302"/>
      <c r="FN8" s="302"/>
      <c r="FO8" s="302"/>
      <c r="FP8" s="302"/>
      <c r="FQ8" s="302"/>
      <c r="FR8" s="302"/>
      <c r="FS8" s="302"/>
      <c r="FT8" s="302"/>
      <c r="FU8" s="302"/>
      <c r="FV8" s="302"/>
      <c r="FW8" s="302"/>
      <c r="FX8" s="302"/>
      <c r="FY8" s="302"/>
      <c r="FZ8" s="302"/>
      <c r="GA8" s="302"/>
      <c r="GB8" s="302"/>
      <c r="GC8" s="302"/>
      <c r="GD8" s="302"/>
      <c r="GE8" s="302"/>
      <c r="GF8" s="302"/>
      <c r="GG8" s="302"/>
      <c r="GH8" s="302"/>
      <c r="GI8" s="302"/>
      <c r="GJ8" s="302"/>
      <c r="GK8" s="302"/>
      <c r="GL8" s="302"/>
      <c r="GM8" s="302"/>
      <c r="GN8" s="302"/>
      <c r="GO8" s="302"/>
      <c r="GP8" s="302"/>
      <c r="GQ8" s="302"/>
      <c r="GR8" s="302"/>
      <c r="GS8" s="302"/>
      <c r="GT8" s="302"/>
      <c r="GU8" s="302"/>
      <c r="GV8" s="302"/>
      <c r="GW8" s="302"/>
      <c r="GX8" s="302"/>
      <c r="GY8" s="302"/>
      <c r="GZ8" s="302"/>
      <c r="HA8" s="302"/>
      <c r="HB8" s="302"/>
      <c r="HC8" s="302"/>
      <c r="HD8" s="302"/>
      <c r="HE8" s="302"/>
      <c r="HF8" s="302"/>
      <c r="HG8" s="302"/>
      <c r="HH8" s="302"/>
      <c r="HI8" s="302"/>
      <c r="HJ8" s="302"/>
      <c r="HK8" s="302"/>
      <c r="HL8" s="302"/>
      <c r="HM8" s="302"/>
      <c r="HN8" s="302"/>
      <c r="HO8" s="302"/>
      <c r="HP8" s="302"/>
      <c r="HQ8" s="302"/>
      <c r="HR8" s="302"/>
      <c r="HS8" s="302"/>
      <c r="HT8" s="302"/>
      <c r="HU8" s="302"/>
      <c r="HV8" s="302"/>
      <c r="HW8" s="302"/>
      <c r="HX8" s="302"/>
      <c r="HY8" s="302"/>
      <c r="HZ8" s="302"/>
      <c r="IA8" s="302"/>
      <c r="IB8" s="302"/>
      <c r="IC8" s="302"/>
      <c r="ID8" s="302"/>
      <c r="IE8" s="302"/>
      <c r="IF8" s="302"/>
      <c r="IG8" s="302"/>
      <c r="IH8" s="302"/>
      <c r="II8" s="302"/>
      <c r="IJ8" s="302"/>
      <c r="IK8" s="302"/>
      <c r="IL8" s="302"/>
      <c r="IM8" s="302"/>
      <c r="IN8" s="302"/>
      <c r="IO8" s="302"/>
      <c r="IP8" s="302"/>
      <c r="IQ8" s="302"/>
      <c r="IR8" s="302"/>
      <c r="IS8" s="302"/>
      <c r="IT8" s="302"/>
      <c r="IU8" s="302"/>
      <c r="IV8" s="302"/>
    </row>
    <row r="9" s="255" customFormat="1" ht="18" customHeight="1" spans="1:256">
      <c r="A9" s="355">
        <v>2</v>
      </c>
      <c r="B9" s="318" t="s">
        <v>26</v>
      </c>
      <c r="C9" s="202">
        <v>239575</v>
      </c>
      <c r="D9" s="202">
        <v>247545</v>
      </c>
      <c r="E9" s="202">
        <v>229738</v>
      </c>
      <c r="F9" s="402">
        <v>-0.0719343957664263</v>
      </c>
      <c r="G9" s="202">
        <v>-17807</v>
      </c>
      <c r="H9" s="202"/>
      <c r="I9" s="411"/>
      <c r="J9" s="302"/>
      <c r="K9" s="302"/>
      <c r="L9" s="302"/>
      <c r="M9" s="302"/>
      <c r="O9" s="302"/>
      <c r="P9" s="302"/>
      <c r="Q9" s="302"/>
      <c r="R9" s="302"/>
      <c r="S9" s="302"/>
      <c r="T9" s="302"/>
      <c r="U9" s="302"/>
      <c r="V9" s="302"/>
      <c r="W9" s="302"/>
      <c r="X9" s="302"/>
      <c r="Y9" s="302"/>
      <c r="Z9" s="302"/>
      <c r="AA9" s="302"/>
      <c r="AB9" s="302"/>
      <c r="AC9" s="302"/>
      <c r="AD9" s="302"/>
      <c r="AE9" s="302"/>
      <c r="AF9" s="302"/>
      <c r="AG9" s="302"/>
      <c r="AH9" s="302"/>
      <c r="AI9" s="302"/>
      <c r="AJ9" s="302"/>
      <c r="AK9" s="302"/>
      <c r="AL9" s="302"/>
      <c r="AM9" s="302"/>
      <c r="AN9" s="302"/>
      <c r="AO9" s="302"/>
      <c r="AP9" s="302"/>
      <c r="AQ9" s="302"/>
      <c r="AR9" s="302"/>
      <c r="AS9" s="302"/>
      <c r="AT9" s="302"/>
      <c r="AU9" s="302"/>
      <c r="AV9" s="302"/>
      <c r="AW9" s="302"/>
      <c r="AX9" s="302"/>
      <c r="AY9" s="302"/>
      <c r="AZ9" s="302"/>
      <c r="BA9" s="302"/>
      <c r="BB9" s="302"/>
      <c r="BC9" s="302"/>
      <c r="BD9" s="302"/>
      <c r="BE9" s="302"/>
      <c r="BF9" s="302"/>
      <c r="BG9" s="302"/>
      <c r="BH9" s="302"/>
      <c r="BI9" s="302"/>
      <c r="BJ9" s="302"/>
      <c r="BK9" s="302"/>
      <c r="BL9" s="302"/>
      <c r="BM9" s="302"/>
      <c r="BN9" s="302"/>
      <c r="BO9" s="302"/>
      <c r="BP9" s="302"/>
      <c r="BQ9" s="302"/>
      <c r="BR9" s="302"/>
      <c r="BS9" s="302"/>
      <c r="BT9" s="302"/>
      <c r="BU9" s="302"/>
      <c r="BV9" s="302"/>
      <c r="BW9" s="302"/>
      <c r="BX9" s="302"/>
      <c r="BY9" s="302"/>
      <c r="BZ9" s="302"/>
      <c r="CA9" s="302"/>
      <c r="CB9" s="302"/>
      <c r="CC9" s="302"/>
      <c r="CD9" s="302"/>
      <c r="CE9" s="302"/>
      <c r="CF9" s="302"/>
      <c r="CG9" s="302"/>
      <c r="CH9" s="302"/>
      <c r="CI9" s="302"/>
      <c r="CJ9" s="302"/>
      <c r="CK9" s="302"/>
      <c r="CL9" s="302"/>
      <c r="CM9" s="302"/>
      <c r="CN9" s="302"/>
      <c r="CO9" s="302"/>
      <c r="CP9" s="302"/>
      <c r="CQ9" s="302"/>
      <c r="CR9" s="302"/>
      <c r="CS9" s="302"/>
      <c r="CT9" s="302"/>
      <c r="CU9" s="302"/>
      <c r="CV9" s="302"/>
      <c r="CW9" s="302"/>
      <c r="CX9" s="302"/>
      <c r="CY9" s="302"/>
      <c r="CZ9" s="302"/>
      <c r="DA9" s="302"/>
      <c r="DB9" s="302"/>
      <c r="DC9" s="302"/>
      <c r="DD9" s="302"/>
      <c r="DE9" s="302"/>
      <c r="DF9" s="302"/>
      <c r="DG9" s="302"/>
      <c r="DH9" s="302"/>
      <c r="DI9" s="302"/>
      <c r="DJ9" s="302"/>
      <c r="DK9" s="302"/>
      <c r="DL9" s="302"/>
      <c r="DM9" s="302"/>
      <c r="DN9" s="302"/>
      <c r="DO9" s="302"/>
      <c r="DP9" s="302"/>
      <c r="DQ9" s="302"/>
      <c r="DR9" s="302"/>
      <c r="DS9" s="302"/>
      <c r="DT9" s="302"/>
      <c r="DU9" s="302"/>
      <c r="DV9" s="302"/>
      <c r="DW9" s="302"/>
      <c r="DX9" s="302"/>
      <c r="DY9" s="302"/>
      <c r="DZ9" s="302"/>
      <c r="EA9" s="302"/>
      <c r="EB9" s="302"/>
      <c r="EC9" s="302"/>
      <c r="ED9" s="302"/>
      <c r="EE9" s="302"/>
      <c r="EF9" s="302"/>
      <c r="EG9" s="302"/>
      <c r="EH9" s="302"/>
      <c r="EI9" s="302"/>
      <c r="EJ9" s="302"/>
      <c r="EK9" s="302"/>
      <c r="EL9" s="302"/>
      <c r="EM9" s="302"/>
      <c r="EN9" s="302"/>
      <c r="EO9" s="302"/>
      <c r="EP9" s="302"/>
      <c r="EQ9" s="302"/>
      <c r="ER9" s="302"/>
      <c r="ES9" s="302"/>
      <c r="ET9" s="302"/>
      <c r="EU9" s="302"/>
      <c r="EV9" s="302"/>
      <c r="EW9" s="302"/>
      <c r="EX9" s="302"/>
      <c r="EY9" s="302"/>
      <c r="EZ9" s="302"/>
      <c r="FA9" s="302"/>
      <c r="FB9" s="302"/>
      <c r="FC9" s="302"/>
      <c r="FD9" s="302"/>
      <c r="FE9" s="302"/>
      <c r="FF9" s="302"/>
      <c r="FG9" s="302"/>
      <c r="FH9" s="302"/>
      <c r="FI9" s="302"/>
      <c r="FJ9" s="302"/>
      <c r="FK9" s="302"/>
      <c r="FL9" s="302"/>
      <c r="FM9" s="302"/>
      <c r="FN9" s="302"/>
      <c r="FO9" s="302"/>
      <c r="FP9" s="302"/>
      <c r="FQ9" s="302"/>
      <c r="FR9" s="302"/>
      <c r="FS9" s="302"/>
      <c r="FT9" s="302"/>
      <c r="FU9" s="302"/>
      <c r="FV9" s="302"/>
      <c r="FW9" s="302"/>
      <c r="FX9" s="302"/>
      <c r="FY9" s="302"/>
      <c r="FZ9" s="302"/>
      <c r="GA9" s="302"/>
      <c r="GB9" s="302"/>
      <c r="GC9" s="302"/>
      <c r="GD9" s="302"/>
      <c r="GE9" s="302"/>
      <c r="GF9" s="302"/>
      <c r="GG9" s="302"/>
      <c r="GH9" s="302"/>
      <c r="GI9" s="302"/>
      <c r="GJ9" s="302"/>
      <c r="GK9" s="302"/>
      <c r="GL9" s="302"/>
      <c r="GM9" s="302"/>
      <c r="GN9" s="302"/>
      <c r="GO9" s="302"/>
      <c r="GP9" s="302"/>
      <c r="GQ9" s="302"/>
      <c r="GR9" s="302"/>
      <c r="GS9" s="302"/>
      <c r="GT9" s="302"/>
      <c r="GU9" s="302"/>
      <c r="GV9" s="302"/>
      <c r="GW9" s="302"/>
      <c r="GX9" s="302"/>
      <c r="GY9" s="302"/>
      <c r="GZ9" s="302"/>
      <c r="HA9" s="302"/>
      <c r="HB9" s="302"/>
      <c r="HC9" s="302"/>
      <c r="HD9" s="302"/>
      <c r="HE9" s="302"/>
      <c r="HF9" s="302"/>
      <c r="HG9" s="302"/>
      <c r="HH9" s="302"/>
      <c r="HI9" s="302"/>
      <c r="HJ9" s="302"/>
      <c r="HK9" s="302"/>
      <c r="HL9" s="302"/>
      <c r="HM9" s="302"/>
      <c r="HN9" s="302"/>
      <c r="HO9" s="302"/>
      <c r="HP9" s="302"/>
      <c r="HQ9" s="302"/>
      <c r="HR9" s="302"/>
      <c r="HS9" s="302"/>
      <c r="HT9" s="302"/>
      <c r="HU9" s="302"/>
      <c r="HV9" s="302"/>
      <c r="HW9" s="302"/>
      <c r="HX9" s="302"/>
      <c r="HY9" s="302"/>
      <c r="HZ9" s="302"/>
      <c r="IA9" s="302"/>
      <c r="IB9" s="302"/>
      <c r="IC9" s="302"/>
      <c r="ID9" s="302"/>
      <c r="IE9" s="302"/>
      <c r="IF9" s="302"/>
      <c r="IG9" s="302"/>
      <c r="IH9" s="302"/>
      <c r="II9" s="302"/>
      <c r="IJ9" s="302"/>
      <c r="IK9" s="302"/>
      <c r="IL9" s="302"/>
      <c r="IM9" s="302"/>
      <c r="IN9" s="302"/>
      <c r="IO9" s="302"/>
      <c r="IP9" s="302"/>
      <c r="IQ9" s="302"/>
      <c r="IR9" s="302"/>
      <c r="IS9" s="302"/>
      <c r="IT9" s="302"/>
      <c r="IU9" s="302"/>
      <c r="IV9" s="302"/>
    </row>
    <row r="10" ht="18" customHeight="1" spans="1:9">
      <c r="A10" s="405">
        <v>3</v>
      </c>
      <c r="B10" s="197" t="s">
        <v>74</v>
      </c>
      <c r="C10" s="198">
        <v>5480</v>
      </c>
      <c r="D10" s="198">
        <v>5480</v>
      </c>
      <c r="E10" s="198">
        <v>5480</v>
      </c>
      <c r="F10" s="402">
        <v>0</v>
      </c>
      <c r="G10" s="202">
        <v>0</v>
      </c>
      <c r="H10" s="202"/>
      <c r="I10" s="412" t="s">
        <v>75</v>
      </c>
    </row>
    <row r="11" ht="18" customHeight="1" spans="1:9">
      <c r="A11" s="405">
        <v>4</v>
      </c>
      <c r="B11" s="199" t="s">
        <v>76</v>
      </c>
      <c r="C11" s="200">
        <v>1276</v>
      </c>
      <c r="D11" s="200">
        <v>1276</v>
      </c>
      <c r="E11" s="200">
        <v>1276</v>
      </c>
      <c r="F11" s="402">
        <v>0</v>
      </c>
      <c r="G11" s="202">
        <v>0</v>
      </c>
      <c r="H11" s="202"/>
      <c r="I11" s="201"/>
    </row>
    <row r="12" ht="18" customHeight="1" spans="1:12">
      <c r="A12" s="405">
        <v>5</v>
      </c>
      <c r="B12" s="199" t="s">
        <v>77</v>
      </c>
      <c r="C12" s="200">
        <v>1533</v>
      </c>
      <c r="D12" s="200">
        <v>1533</v>
      </c>
      <c r="E12" s="200">
        <v>1533</v>
      </c>
      <c r="F12" s="402">
        <v>0</v>
      </c>
      <c r="G12" s="202">
        <v>0</v>
      </c>
      <c r="H12" s="202"/>
      <c r="I12" s="413"/>
      <c r="L12" s="63">
        <f>'3一般公共预算支出表'!D4-E4</f>
        <v>0.342712847981602</v>
      </c>
    </row>
    <row r="13" ht="18" customHeight="1" spans="1:9">
      <c r="A13" s="405">
        <v>6</v>
      </c>
      <c r="B13" s="199" t="s">
        <v>78</v>
      </c>
      <c r="C13" s="200">
        <v>834</v>
      </c>
      <c r="D13" s="200">
        <v>834</v>
      </c>
      <c r="E13" s="200">
        <v>834</v>
      </c>
      <c r="F13" s="402">
        <v>0</v>
      </c>
      <c r="G13" s="202">
        <v>0</v>
      </c>
      <c r="H13" s="202"/>
      <c r="I13" s="412"/>
    </row>
    <row r="14" ht="18" customHeight="1" spans="1:9">
      <c r="A14" s="405">
        <v>7</v>
      </c>
      <c r="B14" s="201" t="s">
        <v>79</v>
      </c>
      <c r="C14" s="200">
        <v>802</v>
      </c>
      <c r="D14" s="200">
        <v>802</v>
      </c>
      <c r="E14" s="200">
        <v>802</v>
      </c>
      <c r="F14" s="402">
        <v>0</v>
      </c>
      <c r="G14" s="202">
        <v>0</v>
      </c>
      <c r="H14" s="202"/>
      <c r="I14" s="413"/>
    </row>
    <row r="15" ht="27" customHeight="1" spans="1:9">
      <c r="A15" s="405">
        <v>8</v>
      </c>
      <c r="B15" s="201" t="s">
        <v>80</v>
      </c>
      <c r="C15" s="200">
        <v>1035</v>
      </c>
      <c r="D15" s="200">
        <v>1035</v>
      </c>
      <c r="E15" s="200">
        <v>1035</v>
      </c>
      <c r="F15" s="402">
        <v>0</v>
      </c>
      <c r="G15" s="202">
        <v>0</v>
      </c>
      <c r="H15" s="202"/>
      <c r="I15" s="201"/>
    </row>
    <row r="16" ht="18" customHeight="1" spans="1:10">
      <c r="A16" s="405">
        <v>9</v>
      </c>
      <c r="B16" s="197" t="s">
        <v>81</v>
      </c>
      <c r="C16" s="202">
        <v>107788</v>
      </c>
      <c r="D16" s="202">
        <v>114570</v>
      </c>
      <c r="E16" s="202">
        <v>95761</v>
      </c>
      <c r="F16" s="402">
        <v>-0.164170376189229</v>
      </c>
      <c r="G16" s="202">
        <v>-18809</v>
      </c>
      <c r="H16" s="202"/>
      <c r="I16" s="412" t="s">
        <v>82</v>
      </c>
      <c r="J16" s="414"/>
    </row>
    <row r="17" ht="18" customHeight="1" spans="1:9">
      <c r="A17" s="405">
        <v>10</v>
      </c>
      <c r="B17" s="203" t="s">
        <v>83</v>
      </c>
      <c r="C17" s="406">
        <v>44320</v>
      </c>
      <c r="D17" s="204">
        <v>40114</v>
      </c>
      <c r="E17" s="204">
        <v>42046</v>
      </c>
      <c r="F17" s="402">
        <v>0.0481627362018248</v>
      </c>
      <c r="G17" s="202">
        <v>1932</v>
      </c>
      <c r="H17" s="202"/>
      <c r="I17" s="412" t="s">
        <v>84</v>
      </c>
    </row>
    <row r="18" ht="18" customHeight="1" spans="1:9">
      <c r="A18" s="405">
        <v>11</v>
      </c>
      <c r="B18" s="205" t="s">
        <v>85</v>
      </c>
      <c r="C18" s="406">
        <v>13877</v>
      </c>
      <c r="D18" s="204">
        <v>15103</v>
      </c>
      <c r="E18" s="204">
        <v>16026</v>
      </c>
      <c r="F18" s="402">
        <v>0.0611136860226445</v>
      </c>
      <c r="G18" s="202">
        <v>923</v>
      </c>
      <c r="H18" s="202"/>
      <c r="I18" s="412" t="s">
        <v>84</v>
      </c>
    </row>
    <row r="19" ht="18" customHeight="1" spans="1:9">
      <c r="A19" s="405">
        <v>12</v>
      </c>
      <c r="B19" s="205" t="s">
        <v>86</v>
      </c>
      <c r="C19" s="200">
        <v>4285</v>
      </c>
      <c r="D19" s="204">
        <v>4285</v>
      </c>
      <c r="E19" s="204">
        <v>4713</v>
      </c>
      <c r="F19" s="402">
        <v>0.0998833138856476</v>
      </c>
      <c r="G19" s="202">
        <v>428</v>
      </c>
      <c r="H19" s="202"/>
      <c r="I19" s="412" t="s">
        <v>84</v>
      </c>
    </row>
    <row r="20" ht="18" customHeight="1" spans="1:9">
      <c r="A20" s="405">
        <v>13</v>
      </c>
      <c r="B20" s="205" t="s">
        <v>87</v>
      </c>
      <c r="C20" s="406">
        <v>10879</v>
      </c>
      <c r="D20" s="204">
        <v>12280</v>
      </c>
      <c r="E20" s="204">
        <v>12879</v>
      </c>
      <c r="F20" s="402">
        <v>0.0487785016286645</v>
      </c>
      <c r="G20" s="202">
        <v>599</v>
      </c>
      <c r="H20" s="202"/>
      <c r="I20" s="412"/>
    </row>
    <row r="21" ht="36.95" customHeight="1" spans="1:9">
      <c r="A21" s="405">
        <v>14</v>
      </c>
      <c r="B21" s="205" t="s">
        <v>88</v>
      </c>
      <c r="C21" s="200">
        <v>1950</v>
      </c>
      <c r="D21" s="204">
        <v>1950</v>
      </c>
      <c r="E21" s="204">
        <v>1950</v>
      </c>
      <c r="F21" s="402">
        <v>0</v>
      </c>
      <c r="G21" s="202">
        <v>0</v>
      </c>
      <c r="H21" s="202"/>
      <c r="I21" s="412" t="s">
        <v>84</v>
      </c>
    </row>
    <row r="22" ht="18" customHeight="1" spans="1:9">
      <c r="A22" s="405">
        <v>15</v>
      </c>
      <c r="B22" s="205" t="s">
        <v>89</v>
      </c>
      <c r="C22" s="200">
        <v>8929</v>
      </c>
      <c r="D22" s="200">
        <v>10330</v>
      </c>
      <c r="E22" s="204">
        <v>10929</v>
      </c>
      <c r="F22" s="402">
        <v>0.0579864472410455</v>
      </c>
      <c r="G22" s="202">
        <v>599</v>
      </c>
      <c r="H22" s="202"/>
      <c r="I22" s="412" t="s">
        <v>84</v>
      </c>
    </row>
    <row r="23" ht="18" customHeight="1" spans="1:9">
      <c r="A23" s="405">
        <v>16</v>
      </c>
      <c r="B23" s="206" t="s">
        <v>90</v>
      </c>
      <c r="C23" s="200">
        <v>8265</v>
      </c>
      <c r="D23" s="200">
        <v>7473</v>
      </c>
      <c r="E23" s="204">
        <v>8265</v>
      </c>
      <c r="F23" s="402">
        <v>0.105981533520674</v>
      </c>
      <c r="G23" s="202">
        <v>792</v>
      </c>
      <c r="H23" s="202"/>
      <c r="I23" s="412" t="s">
        <v>84</v>
      </c>
    </row>
    <row r="24" ht="18" customHeight="1" spans="1:9">
      <c r="A24" s="405">
        <v>18</v>
      </c>
      <c r="B24" s="205" t="s">
        <v>91</v>
      </c>
      <c r="C24" s="200">
        <v>114</v>
      </c>
      <c r="D24" s="200">
        <v>114</v>
      </c>
      <c r="E24" s="200">
        <v>114</v>
      </c>
      <c r="F24" s="402">
        <v>0</v>
      </c>
      <c r="G24" s="202">
        <v>0</v>
      </c>
      <c r="H24" s="202"/>
      <c r="I24" s="412" t="s">
        <v>84</v>
      </c>
    </row>
    <row r="25" ht="18" customHeight="1" spans="1:9">
      <c r="A25" s="405">
        <v>22</v>
      </c>
      <c r="B25" s="205" t="s">
        <v>92</v>
      </c>
      <c r="C25" s="200">
        <v>7171</v>
      </c>
      <c r="D25" s="200">
        <v>7086</v>
      </c>
      <c r="E25" s="200">
        <v>8098</v>
      </c>
      <c r="F25" s="402">
        <v>0.142816821902343</v>
      </c>
      <c r="G25" s="202">
        <v>1012</v>
      </c>
      <c r="H25" s="202"/>
      <c r="I25" s="412" t="s">
        <v>84</v>
      </c>
    </row>
    <row r="26" ht="18" customHeight="1" spans="1:9">
      <c r="A26" s="405">
        <v>23</v>
      </c>
      <c r="B26" s="205" t="s">
        <v>93</v>
      </c>
      <c r="C26" s="200">
        <v>8659</v>
      </c>
      <c r="D26" s="200">
        <v>8659</v>
      </c>
      <c r="E26" s="200">
        <v>8659</v>
      </c>
      <c r="F26" s="402">
        <v>0</v>
      </c>
      <c r="G26" s="202">
        <v>0</v>
      </c>
      <c r="H26" s="202"/>
      <c r="I26" s="412" t="s">
        <v>84</v>
      </c>
    </row>
    <row r="27" ht="18" hidden="1" customHeight="1" spans="1:9">
      <c r="A27" s="405">
        <v>24</v>
      </c>
      <c r="B27" s="205" t="s">
        <v>94</v>
      </c>
      <c r="C27" s="200">
        <v>6332</v>
      </c>
      <c r="D27" s="200">
        <v>6332</v>
      </c>
      <c r="E27" s="200">
        <v>6332</v>
      </c>
      <c r="F27" s="402">
        <v>0</v>
      </c>
      <c r="G27" s="202">
        <v>0</v>
      </c>
      <c r="H27" s="202"/>
      <c r="I27" s="412" t="s">
        <v>84</v>
      </c>
    </row>
    <row r="28" ht="18" hidden="1" customHeight="1" spans="1:9">
      <c r="A28" s="405">
        <v>25</v>
      </c>
      <c r="B28" s="205" t="s">
        <v>95</v>
      </c>
      <c r="C28" s="200">
        <v>2148</v>
      </c>
      <c r="D28" s="200">
        <v>2148</v>
      </c>
      <c r="E28" s="200">
        <v>2148</v>
      </c>
      <c r="F28" s="402">
        <v>0</v>
      </c>
      <c r="G28" s="202">
        <v>0</v>
      </c>
      <c r="H28" s="202"/>
      <c r="I28" s="412" t="s">
        <v>84</v>
      </c>
    </row>
    <row r="29" ht="18" hidden="1" customHeight="1" spans="1:9">
      <c r="A29" s="405">
        <v>26</v>
      </c>
      <c r="B29" s="205" t="s">
        <v>96</v>
      </c>
      <c r="C29" s="200">
        <v>17</v>
      </c>
      <c r="D29" s="200">
        <v>17</v>
      </c>
      <c r="E29" s="200">
        <v>17</v>
      </c>
      <c r="F29" s="402">
        <v>0</v>
      </c>
      <c r="G29" s="202">
        <v>0</v>
      </c>
      <c r="H29" s="202"/>
      <c r="I29" s="412" t="s">
        <v>84</v>
      </c>
    </row>
    <row r="30" ht="18" hidden="1" customHeight="1" spans="1:9">
      <c r="A30" s="405">
        <v>27</v>
      </c>
      <c r="B30" s="205" t="s">
        <v>97</v>
      </c>
      <c r="C30" s="200">
        <v>162</v>
      </c>
      <c r="D30" s="200">
        <v>162</v>
      </c>
      <c r="E30" s="200">
        <v>162</v>
      </c>
      <c r="F30" s="402">
        <v>0</v>
      </c>
      <c r="G30" s="202">
        <v>0</v>
      </c>
      <c r="H30" s="202"/>
      <c r="I30" s="412" t="s">
        <v>84</v>
      </c>
    </row>
    <row r="31" ht="18" customHeight="1" spans="1:9">
      <c r="A31" s="405">
        <v>28</v>
      </c>
      <c r="B31" s="205" t="s">
        <v>98</v>
      </c>
      <c r="C31" s="200">
        <v>180</v>
      </c>
      <c r="D31" s="200">
        <v>180</v>
      </c>
      <c r="E31" s="200">
        <v>180</v>
      </c>
      <c r="F31" s="402"/>
      <c r="G31" s="202"/>
      <c r="H31" s="202"/>
      <c r="I31" s="412" t="s">
        <v>84</v>
      </c>
    </row>
    <row r="32" ht="18" customHeight="1" spans="1:9">
      <c r="A32" s="405">
        <v>29</v>
      </c>
      <c r="B32" s="205" t="s">
        <v>99</v>
      </c>
      <c r="C32" s="200">
        <v>18303</v>
      </c>
      <c r="D32" s="200">
        <v>26749</v>
      </c>
      <c r="E32" s="200">
        <v>3046</v>
      </c>
      <c r="F32" s="402">
        <v>-0.886126584171371</v>
      </c>
      <c r="G32" s="202">
        <v>-23703</v>
      </c>
      <c r="H32" s="202"/>
      <c r="I32" s="412" t="s">
        <v>84</v>
      </c>
    </row>
    <row r="33" ht="18" customHeight="1" spans="1:9">
      <c r="A33" s="405">
        <v>30</v>
      </c>
      <c r="B33" s="197" t="s">
        <v>100</v>
      </c>
      <c r="C33" s="200">
        <v>97043</v>
      </c>
      <c r="D33" s="200">
        <v>82720</v>
      </c>
      <c r="E33" s="200">
        <v>84233</v>
      </c>
      <c r="F33" s="402">
        <v>0.0182906189555126</v>
      </c>
      <c r="G33" s="202">
        <v>1513</v>
      </c>
      <c r="H33" s="202"/>
      <c r="I33" s="412" t="s">
        <v>84</v>
      </c>
    </row>
    <row r="34" ht="18" customHeight="1" spans="1:9">
      <c r="A34" s="405">
        <v>31</v>
      </c>
      <c r="B34" s="197" t="s">
        <v>101</v>
      </c>
      <c r="C34" s="200">
        <v>29264</v>
      </c>
      <c r="D34" s="200">
        <v>44775</v>
      </c>
      <c r="E34" s="200">
        <v>44264</v>
      </c>
      <c r="F34" s="402">
        <v>-0.0114126186487996</v>
      </c>
      <c r="G34" s="202">
        <v>-511</v>
      </c>
      <c r="H34" s="202"/>
      <c r="I34" s="412" t="s">
        <v>84</v>
      </c>
    </row>
    <row r="35" s="255" customFormat="1" ht="18" customHeight="1" spans="1:256">
      <c r="A35" s="405">
        <v>32</v>
      </c>
      <c r="B35" s="341" t="s">
        <v>102</v>
      </c>
      <c r="C35" s="198">
        <v>14794</v>
      </c>
      <c r="D35" s="198">
        <v>28293</v>
      </c>
      <c r="E35" s="198">
        <v>26321</v>
      </c>
      <c r="F35" s="402">
        <v>-0.0696992188880642</v>
      </c>
      <c r="G35" s="202">
        <v>-1972</v>
      </c>
      <c r="H35" s="202"/>
      <c r="I35" s="413"/>
      <c r="J35" s="415" t="s">
        <v>103</v>
      </c>
      <c r="K35" s="302"/>
      <c r="L35" s="302"/>
      <c r="M35" s="302"/>
      <c r="N35" s="302"/>
      <c r="O35" s="302"/>
      <c r="P35" s="302"/>
      <c r="Q35" s="302"/>
      <c r="R35" s="302"/>
      <c r="S35" s="302"/>
      <c r="T35" s="302"/>
      <c r="U35" s="302"/>
      <c r="V35" s="302"/>
      <c r="W35" s="302"/>
      <c r="X35" s="302"/>
      <c r="Y35" s="302"/>
      <c r="Z35" s="302"/>
      <c r="AA35" s="302"/>
      <c r="AB35" s="302"/>
      <c r="AC35" s="302"/>
      <c r="AD35" s="302"/>
      <c r="AE35" s="302"/>
      <c r="AF35" s="302"/>
      <c r="AG35" s="302"/>
      <c r="AH35" s="302"/>
      <c r="AI35" s="302"/>
      <c r="AJ35" s="302"/>
      <c r="AK35" s="302"/>
      <c r="AL35" s="302"/>
      <c r="AM35" s="302"/>
      <c r="AN35" s="302"/>
      <c r="AO35" s="302"/>
      <c r="AP35" s="302"/>
      <c r="AQ35" s="302"/>
      <c r="AR35" s="302"/>
      <c r="AS35" s="302"/>
      <c r="AT35" s="302"/>
      <c r="AU35" s="302"/>
      <c r="AV35" s="302"/>
      <c r="AW35" s="302"/>
      <c r="AX35" s="302"/>
      <c r="AY35" s="302"/>
      <c r="AZ35" s="302"/>
      <c r="BA35" s="302"/>
      <c r="BB35" s="302"/>
      <c r="BC35" s="302"/>
      <c r="BD35" s="302"/>
      <c r="BE35" s="302"/>
      <c r="BF35" s="302"/>
      <c r="BG35" s="302"/>
      <c r="BH35" s="302"/>
      <c r="BI35" s="302"/>
      <c r="BJ35" s="302"/>
      <c r="BK35" s="302"/>
      <c r="BL35" s="302"/>
      <c r="BM35" s="302"/>
      <c r="BN35" s="302"/>
      <c r="BO35" s="302"/>
      <c r="BP35" s="302"/>
      <c r="BQ35" s="302"/>
      <c r="BR35" s="302"/>
      <c r="BS35" s="302"/>
      <c r="BT35" s="302"/>
      <c r="BU35" s="302"/>
      <c r="BV35" s="302"/>
      <c r="BW35" s="302"/>
      <c r="BX35" s="302"/>
      <c r="BY35" s="302"/>
      <c r="BZ35" s="302"/>
      <c r="CA35" s="302"/>
      <c r="CB35" s="302"/>
      <c r="CC35" s="302"/>
      <c r="CD35" s="302"/>
      <c r="CE35" s="302"/>
      <c r="CF35" s="302"/>
      <c r="CG35" s="302"/>
      <c r="CH35" s="302"/>
      <c r="CI35" s="302"/>
      <c r="CJ35" s="302"/>
      <c r="CK35" s="302"/>
      <c r="CL35" s="302"/>
      <c r="CM35" s="302"/>
      <c r="CN35" s="302"/>
      <c r="CO35" s="302"/>
      <c r="CP35" s="302"/>
      <c r="CQ35" s="302"/>
      <c r="CR35" s="302"/>
      <c r="CS35" s="302"/>
      <c r="CT35" s="302"/>
      <c r="CU35" s="302"/>
      <c r="CV35" s="302"/>
      <c r="CW35" s="302"/>
      <c r="CX35" s="302"/>
      <c r="CY35" s="302"/>
      <c r="CZ35" s="302"/>
      <c r="DA35" s="302"/>
      <c r="DB35" s="302"/>
      <c r="DC35" s="302"/>
      <c r="DD35" s="302"/>
      <c r="DE35" s="302"/>
      <c r="DF35" s="302"/>
      <c r="DG35" s="302"/>
      <c r="DH35" s="302"/>
      <c r="DI35" s="302"/>
      <c r="DJ35" s="302"/>
      <c r="DK35" s="302"/>
      <c r="DL35" s="302"/>
      <c r="DM35" s="302"/>
      <c r="DN35" s="302"/>
      <c r="DO35" s="302"/>
      <c r="DP35" s="302"/>
      <c r="DQ35" s="302"/>
      <c r="DR35" s="302"/>
      <c r="DS35" s="302"/>
      <c r="DT35" s="302"/>
      <c r="DU35" s="302"/>
      <c r="DV35" s="302"/>
      <c r="DW35" s="302"/>
      <c r="DX35" s="302"/>
      <c r="DY35" s="302"/>
      <c r="DZ35" s="302"/>
      <c r="EA35" s="302"/>
      <c r="EB35" s="302"/>
      <c r="EC35" s="302"/>
      <c r="ED35" s="302"/>
      <c r="EE35" s="302"/>
      <c r="EF35" s="302"/>
      <c r="EG35" s="302"/>
      <c r="EH35" s="302"/>
      <c r="EI35" s="302"/>
      <c r="EJ35" s="302"/>
      <c r="EK35" s="302"/>
      <c r="EL35" s="302"/>
      <c r="EM35" s="302"/>
      <c r="EN35" s="302"/>
      <c r="EO35" s="302"/>
      <c r="EP35" s="302"/>
      <c r="EQ35" s="302"/>
      <c r="ER35" s="302"/>
      <c r="ES35" s="302"/>
      <c r="ET35" s="302"/>
      <c r="EU35" s="302"/>
      <c r="EV35" s="302"/>
      <c r="EW35" s="302"/>
      <c r="EX35" s="302"/>
      <c r="EY35" s="302"/>
      <c r="EZ35" s="302"/>
      <c r="FA35" s="302"/>
      <c r="FB35" s="302"/>
      <c r="FC35" s="302"/>
      <c r="FD35" s="302"/>
      <c r="FE35" s="302"/>
      <c r="FF35" s="302"/>
      <c r="FG35" s="302"/>
      <c r="FH35" s="302"/>
      <c r="FI35" s="302"/>
      <c r="FJ35" s="302"/>
      <c r="FK35" s="302"/>
      <c r="FL35" s="302"/>
      <c r="FM35" s="302"/>
      <c r="FN35" s="302"/>
      <c r="FO35" s="302"/>
      <c r="FP35" s="302"/>
      <c r="FQ35" s="302"/>
      <c r="FR35" s="302"/>
      <c r="FS35" s="302"/>
      <c r="FT35" s="302"/>
      <c r="FU35" s="302"/>
      <c r="FV35" s="302"/>
      <c r="FW35" s="302"/>
      <c r="FX35" s="302"/>
      <c r="FY35" s="302"/>
      <c r="FZ35" s="302"/>
      <c r="GA35" s="302"/>
      <c r="GB35" s="302"/>
      <c r="GC35" s="302"/>
      <c r="GD35" s="302"/>
      <c r="GE35" s="302"/>
      <c r="GF35" s="302"/>
      <c r="GG35" s="302"/>
      <c r="GH35" s="302"/>
      <c r="GI35" s="302"/>
      <c r="GJ35" s="302"/>
      <c r="GK35" s="302"/>
      <c r="GL35" s="302"/>
      <c r="GM35" s="302"/>
      <c r="GN35" s="302"/>
      <c r="GO35" s="302"/>
      <c r="GP35" s="302"/>
      <c r="GQ35" s="302"/>
      <c r="GR35" s="302"/>
      <c r="GS35" s="302"/>
      <c r="GT35" s="302"/>
      <c r="GU35" s="302"/>
      <c r="GV35" s="302"/>
      <c r="GW35" s="302"/>
      <c r="GX35" s="302"/>
      <c r="GY35" s="302"/>
      <c r="GZ35" s="302"/>
      <c r="HA35" s="302"/>
      <c r="HB35" s="302"/>
      <c r="HC35" s="302"/>
      <c r="HD35" s="302"/>
      <c r="HE35" s="302"/>
      <c r="HF35" s="302"/>
      <c r="HG35" s="302"/>
      <c r="HH35" s="302"/>
      <c r="HI35" s="302"/>
      <c r="HJ35" s="302"/>
      <c r="HK35" s="302"/>
      <c r="HL35" s="302"/>
      <c r="HM35" s="302"/>
      <c r="HN35" s="302"/>
      <c r="HO35" s="302"/>
      <c r="HP35" s="302"/>
      <c r="HQ35" s="302"/>
      <c r="HR35" s="302"/>
      <c r="HS35" s="302"/>
      <c r="HT35" s="302"/>
      <c r="HU35" s="302"/>
      <c r="HV35" s="302"/>
      <c r="HW35" s="302"/>
      <c r="HX35" s="302"/>
      <c r="HY35" s="302"/>
      <c r="HZ35" s="302"/>
      <c r="IA35" s="302"/>
      <c r="IB35" s="302"/>
      <c r="IC35" s="302"/>
      <c r="ID35" s="302"/>
      <c r="IE35" s="302"/>
      <c r="IF35" s="302"/>
      <c r="IG35" s="302"/>
      <c r="IH35" s="302"/>
      <c r="II35" s="302"/>
      <c r="IJ35" s="302"/>
      <c r="IK35" s="302"/>
      <c r="IL35" s="302"/>
      <c r="IM35" s="302"/>
      <c r="IN35" s="302"/>
      <c r="IO35" s="302"/>
      <c r="IP35" s="302"/>
      <c r="IQ35" s="302"/>
      <c r="IR35" s="302"/>
      <c r="IS35" s="302"/>
      <c r="IT35" s="302"/>
      <c r="IU35" s="302"/>
      <c r="IV35" s="302"/>
    </row>
  </sheetData>
  <mergeCells count="2">
    <mergeCell ref="B1:I1"/>
    <mergeCell ref="C2:G2"/>
  </mergeCells>
  <printOptions horizontalCentered="1"/>
  <pageMargins left="0.25" right="0.25" top="0.75" bottom="0.75" header="0.298611111111111" footer="0.298611111111111"/>
  <pageSetup paperSize="8" firstPageNumber="2" fitToHeight="0" orientation="landscape" useFirstPageNumber="1"/>
  <headerFooter alignWithMargins="0">
    <oddFooter>&amp;C-&amp;P--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  <pageSetUpPr fitToPage="1"/>
  </sheetPr>
  <dimension ref="A1:I44"/>
  <sheetViews>
    <sheetView showZeros="0" workbookViewId="0">
      <pane ySplit="3" topLeftCell="A4" activePane="bottomLeft" state="frozen"/>
      <selection/>
      <selection pane="bottomLeft" activeCell="A1" sqref="A1"/>
    </sheetView>
  </sheetViews>
  <sheetFormatPr defaultColWidth="9" defaultRowHeight="15.6"/>
  <cols>
    <col min="1" max="1" width="7.875" style="63" customWidth="1"/>
    <col min="2" max="2" width="35.125" style="63" customWidth="1"/>
    <col min="3" max="4" width="12.875" style="63" customWidth="1"/>
    <col min="5" max="5" width="9.75" style="370" customWidth="1"/>
    <col min="6" max="6" width="12.625" style="371" customWidth="1"/>
    <col min="7" max="7" width="9.75" style="371" hidden="1" customWidth="1"/>
    <col min="8" max="8" width="47.375" style="63" customWidth="1"/>
    <col min="9" max="9" width="11.625" style="63" customWidth="1"/>
    <col min="10" max="16384" width="9" style="63"/>
  </cols>
  <sheetData>
    <row r="1" ht="28.2" spans="1:8">
      <c r="A1" s="301"/>
      <c r="B1" s="372" t="s">
        <v>104</v>
      </c>
      <c r="C1" s="372"/>
      <c r="D1" s="372"/>
      <c r="E1" s="373"/>
      <c r="F1" s="374"/>
      <c r="G1" s="374"/>
      <c r="H1" s="372"/>
    </row>
    <row r="2" s="301" customFormat="1" spans="2:8">
      <c r="B2" s="101"/>
      <c r="C2" s="375"/>
      <c r="D2" s="375"/>
      <c r="E2" s="376"/>
      <c r="F2" s="377"/>
      <c r="G2" s="377"/>
      <c r="H2" s="375"/>
    </row>
    <row r="3" s="369" customFormat="1" spans="1:8">
      <c r="A3" s="378" t="s">
        <v>59</v>
      </c>
      <c r="B3" s="379" t="s">
        <v>105</v>
      </c>
      <c r="C3" s="378" t="s">
        <v>62</v>
      </c>
      <c r="D3" s="378" t="s">
        <v>63</v>
      </c>
      <c r="E3" s="380" t="s">
        <v>106</v>
      </c>
      <c r="F3" s="381" t="s">
        <v>65</v>
      </c>
      <c r="G3" s="381" t="s">
        <v>66</v>
      </c>
      <c r="H3" s="378" t="s">
        <v>107</v>
      </c>
    </row>
    <row r="4" s="302" customFormat="1" spans="1:8">
      <c r="A4" s="382" t="s">
        <v>68</v>
      </c>
      <c r="B4" s="350" t="s">
        <v>108</v>
      </c>
      <c r="C4" s="336">
        <v>324340.610043059</v>
      </c>
      <c r="D4" s="336">
        <v>304466.022712848</v>
      </c>
      <c r="E4" s="383">
        <v>-0.0612769006248465</v>
      </c>
      <c r="F4" s="336">
        <v>-13314.9772871516</v>
      </c>
      <c r="G4" s="336"/>
      <c r="H4" s="384">
        <f>'[4]收入测算表 '!B4-C4</f>
        <v>-61231.315043059</v>
      </c>
    </row>
    <row r="5" s="302" customFormat="1" spans="1:8">
      <c r="A5" s="385">
        <v>1</v>
      </c>
      <c r="B5" s="320" t="s">
        <v>25</v>
      </c>
      <c r="C5" s="321">
        <v>4282</v>
      </c>
      <c r="D5" s="321">
        <v>4427</v>
      </c>
      <c r="E5" s="383">
        <v>0.0338626809901915</v>
      </c>
      <c r="F5" s="336">
        <v>145</v>
      </c>
      <c r="G5" s="336"/>
      <c r="H5" s="385"/>
    </row>
    <row r="6" spans="1:8">
      <c r="A6" s="386">
        <v>2</v>
      </c>
      <c r="B6" s="324" t="s">
        <v>109</v>
      </c>
      <c r="C6" s="325">
        <v>141</v>
      </c>
      <c r="D6" s="325">
        <v>141</v>
      </c>
      <c r="E6" s="387">
        <v>0</v>
      </c>
      <c r="F6" s="325"/>
      <c r="G6" s="325"/>
      <c r="H6" s="388" t="s">
        <v>110</v>
      </c>
    </row>
    <row r="7" spans="1:8">
      <c r="A7" s="386">
        <v>3</v>
      </c>
      <c r="B7" s="324" t="s">
        <v>111</v>
      </c>
      <c r="C7" s="325">
        <v>235</v>
      </c>
      <c r="D7" s="325">
        <v>235</v>
      </c>
      <c r="E7" s="387">
        <v>0</v>
      </c>
      <c r="F7" s="325"/>
      <c r="G7" s="325"/>
      <c r="H7" s="388" t="s">
        <v>110</v>
      </c>
    </row>
    <row r="8" ht="28.8" spans="1:8">
      <c r="A8" s="385">
        <v>4</v>
      </c>
      <c r="B8" s="324" t="s">
        <v>112</v>
      </c>
      <c r="C8" s="325">
        <v>59</v>
      </c>
      <c r="D8" s="325">
        <v>59</v>
      </c>
      <c r="E8" s="387">
        <v>0</v>
      </c>
      <c r="F8" s="325"/>
      <c r="G8" s="325"/>
      <c r="H8" s="388" t="s">
        <v>110</v>
      </c>
    </row>
    <row r="9" spans="1:8">
      <c r="A9" s="386">
        <v>5</v>
      </c>
      <c r="B9" s="324" t="s">
        <v>113</v>
      </c>
      <c r="C9" s="325">
        <v>22</v>
      </c>
      <c r="D9" s="325">
        <v>22</v>
      </c>
      <c r="E9" s="387">
        <v>0</v>
      </c>
      <c r="F9" s="325"/>
      <c r="G9" s="325"/>
      <c r="H9" s="388" t="s">
        <v>110</v>
      </c>
    </row>
    <row r="10" ht="28.8" spans="1:8">
      <c r="A10" s="386">
        <v>6</v>
      </c>
      <c r="B10" s="324" t="s">
        <v>114</v>
      </c>
      <c r="C10" s="325">
        <v>88</v>
      </c>
      <c r="D10" s="325">
        <v>88</v>
      </c>
      <c r="E10" s="387">
        <v>0</v>
      </c>
      <c r="F10" s="325"/>
      <c r="G10" s="325"/>
      <c r="H10" s="388" t="s">
        <v>110</v>
      </c>
    </row>
    <row r="11" spans="1:8">
      <c r="A11" s="385">
        <v>7</v>
      </c>
      <c r="B11" s="329" t="s">
        <v>115</v>
      </c>
      <c r="C11" s="325">
        <v>67</v>
      </c>
      <c r="D11" s="325">
        <v>71</v>
      </c>
      <c r="E11" s="387">
        <v>0.0597014925373134</v>
      </c>
      <c r="F11" s="325">
        <v>4</v>
      </c>
      <c r="G11" s="325"/>
      <c r="H11" s="388" t="s">
        <v>116</v>
      </c>
    </row>
    <row r="12" ht="28.8" spans="1:8">
      <c r="A12" s="386">
        <v>8</v>
      </c>
      <c r="B12" s="324" t="s">
        <v>117</v>
      </c>
      <c r="C12" s="325">
        <v>127</v>
      </c>
      <c r="D12" s="325">
        <v>127</v>
      </c>
      <c r="E12" s="387">
        <v>0</v>
      </c>
      <c r="F12" s="325"/>
      <c r="G12" s="325"/>
      <c r="H12" s="388" t="s">
        <v>110</v>
      </c>
    </row>
    <row r="13" spans="1:8">
      <c r="A13" s="386">
        <v>9</v>
      </c>
      <c r="B13" s="324" t="s">
        <v>118</v>
      </c>
      <c r="C13" s="332">
        <v>57</v>
      </c>
      <c r="D13" s="332">
        <v>55</v>
      </c>
      <c r="E13" s="387">
        <v>-0.0350877192982456</v>
      </c>
      <c r="F13" s="325">
        <v>-2</v>
      </c>
      <c r="G13" s="325"/>
      <c r="H13" s="388" t="s">
        <v>110</v>
      </c>
    </row>
    <row r="14" ht="28.8" spans="1:8">
      <c r="A14" s="385">
        <v>10</v>
      </c>
      <c r="B14" s="324" t="s">
        <v>119</v>
      </c>
      <c r="C14" s="325">
        <v>834</v>
      </c>
      <c r="D14" s="325">
        <v>1017</v>
      </c>
      <c r="E14" s="387">
        <v>0.219424460431655</v>
      </c>
      <c r="F14" s="325"/>
      <c r="G14" s="325"/>
      <c r="H14" s="388" t="s">
        <v>120</v>
      </c>
    </row>
    <row r="15" customFormat="1" spans="1:8">
      <c r="A15" s="386">
        <v>11</v>
      </c>
      <c r="B15" s="333" t="s">
        <v>121</v>
      </c>
      <c r="C15" s="334">
        <v>681</v>
      </c>
      <c r="D15" s="334">
        <v>762</v>
      </c>
      <c r="E15" s="387"/>
      <c r="F15" s="325"/>
      <c r="G15" s="325"/>
      <c r="H15" s="388" t="s">
        <v>110</v>
      </c>
    </row>
    <row r="16" customFormat="1" spans="1:8">
      <c r="A16" s="386">
        <v>12</v>
      </c>
      <c r="B16" s="333" t="s">
        <v>122</v>
      </c>
      <c r="C16" s="334">
        <v>1901</v>
      </c>
      <c r="D16" s="334">
        <v>1901</v>
      </c>
      <c r="E16" s="387">
        <v>0</v>
      </c>
      <c r="F16" s="325">
        <v>0</v>
      </c>
      <c r="G16" s="325"/>
      <c r="H16" s="388" t="s">
        <v>110</v>
      </c>
    </row>
    <row r="17" customFormat="1" ht="28.8" spans="1:8">
      <c r="A17" s="385">
        <v>13</v>
      </c>
      <c r="B17" s="333" t="s">
        <v>123</v>
      </c>
      <c r="C17" s="334">
        <v>70</v>
      </c>
      <c r="D17" s="334">
        <v>-51</v>
      </c>
      <c r="E17" s="387"/>
      <c r="F17" s="325"/>
      <c r="G17" s="325"/>
      <c r="H17" s="389" t="s">
        <v>124</v>
      </c>
    </row>
    <row r="18" s="302" customFormat="1" spans="1:8">
      <c r="A18" s="385">
        <v>14</v>
      </c>
      <c r="B18" s="320" t="s">
        <v>27</v>
      </c>
      <c r="C18" s="336">
        <v>313499</v>
      </c>
      <c r="D18" s="336">
        <v>300039.022712848</v>
      </c>
      <c r="E18" s="383">
        <v>-0.0429346737538289</v>
      </c>
      <c r="F18" s="336">
        <v>-13459.9772871516</v>
      </c>
      <c r="G18" s="336"/>
      <c r="H18" s="390"/>
    </row>
    <row r="19" spans="1:8">
      <c r="A19" s="382">
        <v>15</v>
      </c>
      <c r="B19" s="329" t="s">
        <v>125</v>
      </c>
      <c r="C19" s="334">
        <v>97345.93</v>
      </c>
      <c r="D19" s="334">
        <v>94561.09</v>
      </c>
      <c r="E19" s="387">
        <v>-0.0286076675213848</v>
      </c>
      <c r="F19" s="325">
        <v>-2784.84</v>
      </c>
      <c r="G19" s="325"/>
      <c r="H19" s="388"/>
    </row>
    <row r="20" spans="1:8">
      <c r="A20" s="382">
        <v>16</v>
      </c>
      <c r="B20" s="329" t="s">
        <v>126</v>
      </c>
      <c r="C20" s="334">
        <v>6829.7</v>
      </c>
      <c r="D20" s="334">
        <v>7002.4</v>
      </c>
      <c r="E20" s="387">
        <v>0.0252866158103577</v>
      </c>
      <c r="F20" s="325">
        <v>172.7</v>
      </c>
      <c r="G20" s="325"/>
      <c r="H20" s="388" t="s">
        <v>127</v>
      </c>
    </row>
    <row r="21" spans="1:8">
      <c r="A21" s="382">
        <v>17</v>
      </c>
      <c r="B21" s="329" t="s">
        <v>128</v>
      </c>
      <c r="C21" s="334">
        <v>4730</v>
      </c>
      <c r="D21" s="334">
        <v>5772</v>
      </c>
      <c r="E21" s="387">
        <v>0.220295983086681</v>
      </c>
      <c r="F21" s="325">
        <v>1042</v>
      </c>
      <c r="G21" s="325"/>
      <c r="H21" s="388"/>
    </row>
    <row r="22" spans="1:8">
      <c r="A22" s="382">
        <v>18</v>
      </c>
      <c r="B22" s="329" t="s">
        <v>129</v>
      </c>
      <c r="C22" s="334">
        <v>48497.8121</v>
      </c>
      <c r="D22" s="334">
        <v>29482.2</v>
      </c>
      <c r="E22" s="387">
        <v>-0.392092164091666</v>
      </c>
      <c r="F22" s="325">
        <v>-19015.6121</v>
      </c>
      <c r="G22" s="325"/>
      <c r="H22" s="388"/>
    </row>
    <row r="23" spans="1:9">
      <c r="A23" s="382">
        <v>19</v>
      </c>
      <c r="B23" s="329" t="s">
        <v>130</v>
      </c>
      <c r="C23" s="334">
        <v>18456.5</v>
      </c>
      <c r="D23" s="334">
        <v>15185.2</v>
      </c>
      <c r="E23" s="387">
        <v>-0.177243789450871</v>
      </c>
      <c r="F23" s="325">
        <v>-3271.3</v>
      </c>
      <c r="G23" s="325"/>
      <c r="H23" s="388"/>
      <c r="I23" s="397"/>
    </row>
    <row r="24" spans="1:8">
      <c r="A24" s="382">
        <v>20</v>
      </c>
      <c r="B24" s="329" t="s">
        <v>131</v>
      </c>
      <c r="C24" s="334">
        <v>4768</v>
      </c>
      <c r="D24" s="334">
        <v>3531.92</v>
      </c>
      <c r="E24" s="387">
        <v>-0.259244966442953</v>
      </c>
      <c r="F24" s="325">
        <v>-1236.08</v>
      </c>
      <c r="G24" s="325"/>
      <c r="H24" s="388"/>
    </row>
    <row r="25" spans="1:8">
      <c r="A25" s="382">
        <v>21</v>
      </c>
      <c r="B25" s="329" t="s">
        <v>132</v>
      </c>
      <c r="C25" s="334">
        <v>30041.3121</v>
      </c>
      <c r="D25" s="334">
        <v>14297</v>
      </c>
      <c r="E25" s="387">
        <v>-0.524088696512027</v>
      </c>
      <c r="F25" s="325">
        <v>-15744.3121</v>
      </c>
      <c r="G25" s="325"/>
      <c r="H25" s="388"/>
    </row>
    <row r="26" customFormat="1" spans="1:8">
      <c r="A26" s="382">
        <v>22</v>
      </c>
      <c r="B26" s="338" t="s">
        <v>133</v>
      </c>
      <c r="C26" s="325">
        <v>6973</v>
      </c>
      <c r="D26" s="334">
        <v>6050</v>
      </c>
      <c r="E26" s="387">
        <v>-0.132367704001147</v>
      </c>
      <c r="F26" s="325">
        <v>-923</v>
      </c>
      <c r="G26" s="325"/>
      <c r="H26" s="391"/>
    </row>
    <row r="27" customFormat="1" spans="1:8">
      <c r="A27" s="382">
        <v>23</v>
      </c>
      <c r="B27" s="338" t="s">
        <v>134</v>
      </c>
      <c r="C27" s="325">
        <v>7773</v>
      </c>
      <c r="D27" s="334">
        <v>15254.05</v>
      </c>
      <c r="E27" s="387">
        <v>0.962440499163772</v>
      </c>
      <c r="F27" s="325">
        <v>7481.05</v>
      </c>
      <c r="G27" s="325"/>
      <c r="H27" s="392"/>
    </row>
    <row r="28" customFormat="1" spans="1:8">
      <c r="A28" s="382">
        <v>24</v>
      </c>
      <c r="B28" s="338" t="s">
        <v>135</v>
      </c>
      <c r="C28" s="334">
        <v>3000</v>
      </c>
      <c r="D28" s="334">
        <v>1500</v>
      </c>
      <c r="E28" s="387">
        <v>-0.5</v>
      </c>
      <c r="F28" s="325">
        <v>-1500</v>
      </c>
      <c r="G28" s="325"/>
      <c r="H28" s="392"/>
    </row>
    <row r="29" customFormat="1" spans="1:8">
      <c r="A29" s="382">
        <v>25</v>
      </c>
      <c r="B29" s="338" t="s">
        <v>136</v>
      </c>
      <c r="C29" s="334">
        <v>712</v>
      </c>
      <c r="D29" s="334">
        <v>712</v>
      </c>
      <c r="E29" s="387">
        <v>0</v>
      </c>
      <c r="F29" s="325">
        <v>0</v>
      </c>
      <c r="G29" s="325"/>
      <c r="H29" s="388"/>
    </row>
    <row r="30" customFormat="1" spans="1:8">
      <c r="A30" s="382">
        <v>26</v>
      </c>
      <c r="B30" s="338" t="s">
        <v>137</v>
      </c>
      <c r="C30" s="334">
        <v>9693.16794305883</v>
      </c>
      <c r="D30" s="334">
        <v>11208.2827128484</v>
      </c>
      <c r="E30" s="387">
        <v>0.156307491904597</v>
      </c>
      <c r="F30" s="325">
        <v>1515.11476978957</v>
      </c>
      <c r="G30" s="325"/>
      <c r="H30" s="388"/>
    </row>
    <row r="31" spans="1:8">
      <c r="A31" s="382">
        <v>27</v>
      </c>
      <c r="B31" s="340" t="s">
        <v>138</v>
      </c>
      <c r="C31" s="334">
        <v>127945</v>
      </c>
      <c r="D31" s="334">
        <v>128497</v>
      </c>
      <c r="E31" s="387">
        <v>0.00431435382390871</v>
      </c>
      <c r="F31" s="325"/>
      <c r="G31" s="325"/>
      <c r="H31" s="388"/>
    </row>
    <row r="32" spans="2:8">
      <c r="B32" s="393"/>
      <c r="C32" s="394"/>
      <c r="D32" s="394"/>
      <c r="E32" s="395"/>
      <c r="F32" s="396"/>
      <c r="G32" s="396"/>
      <c r="H32" s="393"/>
    </row>
    <row r="33" spans="2:8">
      <c r="B33" s="393"/>
      <c r="C33" s="394"/>
      <c r="D33" s="394"/>
      <c r="E33" s="395"/>
      <c r="F33" s="396"/>
      <c r="G33" s="396"/>
      <c r="H33" s="393"/>
    </row>
    <row r="34" spans="2:8">
      <c r="B34" s="393"/>
      <c r="C34" s="394"/>
      <c r="D34" s="394"/>
      <c r="E34" s="395"/>
      <c r="F34" s="396"/>
      <c r="G34" s="396"/>
      <c r="H34" s="393"/>
    </row>
    <row r="35" spans="2:8">
      <c r="B35" s="393"/>
      <c r="C35" s="394"/>
      <c r="D35" s="394"/>
      <c r="E35" s="395"/>
      <c r="F35" s="396"/>
      <c r="G35" s="396"/>
      <c r="H35" s="393"/>
    </row>
    <row r="36" spans="3:4">
      <c r="C36" s="394"/>
      <c r="D36" s="394"/>
    </row>
    <row r="37" spans="3:4">
      <c r="C37" s="394"/>
      <c r="D37" s="394"/>
    </row>
    <row r="38" spans="3:4">
      <c r="C38" s="394"/>
      <c r="D38" s="394"/>
    </row>
    <row r="39" spans="3:4">
      <c r="C39" s="394"/>
      <c r="D39" s="394"/>
    </row>
    <row r="40" spans="3:4">
      <c r="C40" s="394"/>
      <c r="D40" s="394"/>
    </row>
    <row r="41" spans="3:4">
      <c r="C41" s="394"/>
      <c r="D41" s="394"/>
    </row>
    <row r="42" spans="3:4">
      <c r="C42" s="394"/>
      <c r="D42" s="394"/>
    </row>
    <row r="43" spans="3:4">
      <c r="C43" s="394"/>
      <c r="D43" s="394"/>
    </row>
    <row r="44" spans="3:4">
      <c r="C44" s="394"/>
      <c r="D44" s="394"/>
    </row>
  </sheetData>
  <mergeCells count="2">
    <mergeCell ref="B1:H1"/>
    <mergeCell ref="C2:H2"/>
  </mergeCells>
  <printOptions horizontalCentered="1"/>
  <pageMargins left="0.25" right="0.25" top="0.550694444444444" bottom="0.511805555555556" header="0.298611111111111" footer="0.298611111111111"/>
  <pageSetup paperSize="8" scale="87" firstPageNumber="4" orientation="landscape" useFirstPageNumber="1"/>
  <headerFooter alignWithMargins="0">
    <oddFooter>&amp;C-&amp;P--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5"/>
  <sheetViews>
    <sheetView workbookViewId="0">
      <selection activeCell="G4" sqref="G4"/>
    </sheetView>
  </sheetViews>
  <sheetFormatPr defaultColWidth="9" defaultRowHeight="15.6" outlineLevelCol="6"/>
  <cols>
    <col min="1" max="1" width="36" style="305" customWidth="1"/>
    <col min="2" max="2" width="13.9" style="306" customWidth="1"/>
    <col min="3" max="3" width="8.125" style="305" customWidth="1"/>
    <col min="4" max="4" width="23.875" style="303" customWidth="1"/>
    <col min="5" max="5" width="14.6" style="307" customWidth="1"/>
    <col min="6" max="6" width="8.1" style="303" customWidth="1"/>
    <col min="7" max="7" width="9" style="303" customWidth="1"/>
    <col min="8" max="8" width="13.5" style="303" customWidth="1"/>
    <col min="9" max="233" width="9" style="303" customWidth="1"/>
    <col min="234" max="16384" width="9" style="303"/>
  </cols>
  <sheetData>
    <row r="1" s="303" customFormat="1" ht="31" customHeight="1" spans="1:6">
      <c r="A1" s="308" t="s">
        <v>139</v>
      </c>
      <c r="B1" s="309"/>
      <c r="C1" s="310"/>
      <c r="D1" s="309"/>
      <c r="E1" s="309"/>
      <c r="F1" s="309"/>
    </row>
    <row r="2" s="303" customFormat="1" ht="25" customHeight="1" spans="1:6">
      <c r="A2" s="311"/>
      <c r="B2" s="306"/>
      <c r="C2" s="305"/>
      <c r="E2" s="307"/>
      <c r="F2" s="312" t="s">
        <v>20</v>
      </c>
    </row>
    <row r="3" s="63" customFormat="1" ht="25" customHeight="1" spans="1:6">
      <c r="A3" s="313" t="s">
        <v>140</v>
      </c>
      <c r="B3" s="314"/>
      <c r="C3" s="313"/>
      <c r="D3" s="314" t="s">
        <v>141</v>
      </c>
      <c r="E3" s="314"/>
      <c r="F3" s="314"/>
    </row>
    <row r="4" s="304" customFormat="1" ht="29" customHeight="1" spans="1:6">
      <c r="A4" s="315" t="s">
        <v>142</v>
      </c>
      <c r="B4" s="316" t="s">
        <v>63</v>
      </c>
      <c r="C4" s="315" t="s">
        <v>143</v>
      </c>
      <c r="D4" s="317" t="s">
        <v>142</v>
      </c>
      <c r="E4" s="316" t="s">
        <v>63</v>
      </c>
      <c r="F4" s="317" t="s">
        <v>143</v>
      </c>
    </row>
    <row r="5" s="268" customFormat="1" ht="23" customHeight="1" spans="1:6">
      <c r="A5" s="318" t="s">
        <v>24</v>
      </c>
      <c r="B5" s="202">
        <v>48406.68</v>
      </c>
      <c r="C5" s="319"/>
      <c r="D5" s="320" t="s">
        <v>25</v>
      </c>
      <c r="E5" s="321">
        <v>4427</v>
      </c>
      <c r="F5" s="322"/>
    </row>
    <row r="6" s="301" customFormat="1" ht="33" customHeight="1" spans="1:6">
      <c r="A6" s="318" t="s">
        <v>26</v>
      </c>
      <c r="B6" s="202">
        <v>229738</v>
      </c>
      <c r="C6" s="323"/>
      <c r="D6" s="324" t="s">
        <v>109</v>
      </c>
      <c r="E6" s="325">
        <v>141</v>
      </c>
      <c r="F6" s="326"/>
    </row>
    <row r="7" s="301" customFormat="1" ht="52" customHeight="1" spans="1:6">
      <c r="A7" s="197" t="s">
        <v>74</v>
      </c>
      <c r="B7" s="198">
        <v>5480</v>
      </c>
      <c r="C7" s="323"/>
      <c r="D7" s="324" t="s">
        <v>111</v>
      </c>
      <c r="E7" s="325">
        <v>235</v>
      </c>
      <c r="F7" s="326"/>
    </row>
    <row r="8" s="301" customFormat="1" ht="37" customHeight="1" spans="1:6">
      <c r="A8" s="199" t="s">
        <v>76</v>
      </c>
      <c r="B8" s="200">
        <v>1276</v>
      </c>
      <c r="C8" s="323"/>
      <c r="D8" s="324" t="s">
        <v>112</v>
      </c>
      <c r="E8" s="325">
        <v>59</v>
      </c>
      <c r="F8" s="326"/>
    </row>
    <row r="9" s="301" customFormat="1" ht="23" customHeight="1" spans="1:7">
      <c r="A9" s="199" t="s">
        <v>77</v>
      </c>
      <c r="B9" s="200">
        <v>1533</v>
      </c>
      <c r="C9" s="323"/>
      <c r="D9" s="324" t="s">
        <v>113</v>
      </c>
      <c r="E9" s="325">
        <v>22</v>
      </c>
      <c r="F9" s="326"/>
      <c r="G9" s="327"/>
    </row>
    <row r="10" s="301" customFormat="1" ht="30" customHeight="1" spans="1:7">
      <c r="A10" s="199" t="s">
        <v>78</v>
      </c>
      <c r="B10" s="200">
        <v>834</v>
      </c>
      <c r="C10" s="328"/>
      <c r="D10" s="324" t="s">
        <v>114</v>
      </c>
      <c r="E10" s="325">
        <v>88</v>
      </c>
      <c r="F10" s="326"/>
      <c r="G10" s="327"/>
    </row>
    <row r="11" s="141" customFormat="1" ht="27" customHeight="1" spans="1:7">
      <c r="A11" s="201" t="s">
        <v>79</v>
      </c>
      <c r="B11" s="200">
        <v>802</v>
      </c>
      <c r="C11" s="323"/>
      <c r="D11" s="329" t="s">
        <v>115</v>
      </c>
      <c r="E11" s="325">
        <v>71</v>
      </c>
      <c r="F11" s="330"/>
      <c r="G11" s="331"/>
    </row>
    <row r="12" s="141" customFormat="1" ht="31" customHeight="1" spans="1:7">
      <c r="A12" s="201" t="s">
        <v>80</v>
      </c>
      <c r="B12" s="200">
        <v>1035</v>
      </c>
      <c r="C12" s="323"/>
      <c r="D12" s="324" t="s">
        <v>117</v>
      </c>
      <c r="E12" s="325">
        <v>127</v>
      </c>
      <c r="F12" s="330"/>
      <c r="G12" s="331"/>
    </row>
    <row r="13" s="141" customFormat="1" ht="23" customHeight="1" spans="1:7">
      <c r="A13" s="197" t="s">
        <v>81</v>
      </c>
      <c r="B13" s="202">
        <v>95761</v>
      </c>
      <c r="C13" s="323"/>
      <c r="D13" s="324" t="s">
        <v>118</v>
      </c>
      <c r="E13" s="332">
        <v>55</v>
      </c>
      <c r="F13" s="330"/>
      <c r="G13" s="331"/>
    </row>
    <row r="14" s="141" customFormat="1" ht="23" customHeight="1" spans="1:7">
      <c r="A14" s="203" t="s">
        <v>83</v>
      </c>
      <c r="B14" s="204">
        <v>42046</v>
      </c>
      <c r="C14" s="323"/>
      <c r="D14" s="324" t="s">
        <v>119</v>
      </c>
      <c r="E14" s="325">
        <v>1017</v>
      </c>
      <c r="F14" s="330"/>
      <c r="G14" s="331"/>
    </row>
    <row r="15" s="141" customFormat="1" ht="23" customHeight="1" spans="1:7">
      <c r="A15" s="205" t="s">
        <v>85</v>
      </c>
      <c r="B15" s="204">
        <v>16026</v>
      </c>
      <c r="C15" s="323"/>
      <c r="D15" s="333" t="s">
        <v>121</v>
      </c>
      <c r="E15" s="334">
        <v>762</v>
      </c>
      <c r="F15" s="330"/>
      <c r="G15" s="331"/>
    </row>
    <row r="16" s="301" customFormat="1" ht="23" customHeight="1" spans="1:7">
      <c r="A16" s="205" t="s">
        <v>86</v>
      </c>
      <c r="B16" s="204">
        <v>4713</v>
      </c>
      <c r="C16" s="323"/>
      <c r="D16" s="333" t="s">
        <v>122</v>
      </c>
      <c r="E16" s="334">
        <v>1901</v>
      </c>
      <c r="F16" s="326"/>
      <c r="G16" s="327"/>
    </row>
    <row r="17" s="301" customFormat="1" ht="41" customHeight="1" spans="1:6">
      <c r="A17" s="205" t="s">
        <v>87</v>
      </c>
      <c r="B17" s="204">
        <v>12879</v>
      </c>
      <c r="C17" s="323"/>
      <c r="D17" s="333" t="s">
        <v>123</v>
      </c>
      <c r="E17" s="334">
        <v>-51</v>
      </c>
      <c r="F17" s="335"/>
    </row>
    <row r="18" s="301" customFormat="1" ht="23" customHeight="1" spans="1:6">
      <c r="A18" s="205" t="s">
        <v>88</v>
      </c>
      <c r="B18" s="204">
        <v>1950</v>
      </c>
      <c r="C18" s="323"/>
      <c r="D18" s="320" t="s">
        <v>27</v>
      </c>
      <c r="E18" s="336">
        <v>300039.022712848</v>
      </c>
      <c r="F18" s="337"/>
    </row>
    <row r="19" s="141" customFormat="1" ht="23" customHeight="1" spans="1:6">
      <c r="A19" s="205" t="s">
        <v>89</v>
      </c>
      <c r="B19" s="204">
        <v>10929</v>
      </c>
      <c r="C19" s="323"/>
      <c r="D19" s="329" t="s">
        <v>125</v>
      </c>
      <c r="E19" s="334">
        <v>94561.09</v>
      </c>
      <c r="F19" s="326"/>
    </row>
    <row r="20" s="141" customFormat="1" ht="23" hidden="1" customHeight="1" spans="1:6">
      <c r="A20" s="206" t="s">
        <v>90</v>
      </c>
      <c r="B20" s="204">
        <v>8265</v>
      </c>
      <c r="C20" s="323"/>
      <c r="D20" s="329" t="s">
        <v>126</v>
      </c>
      <c r="E20" s="334">
        <v>7002.4</v>
      </c>
      <c r="F20" s="326"/>
    </row>
    <row r="21" s="301" customFormat="1" ht="23" customHeight="1" spans="1:6">
      <c r="A21" s="205" t="s">
        <v>91</v>
      </c>
      <c r="B21" s="200">
        <v>114</v>
      </c>
      <c r="C21" s="319"/>
      <c r="D21" s="329" t="s">
        <v>128</v>
      </c>
      <c r="E21" s="334">
        <v>5772</v>
      </c>
      <c r="F21" s="326"/>
    </row>
    <row r="22" s="301" customFormat="1" ht="23" customHeight="1" spans="1:6">
      <c r="A22" s="205" t="s">
        <v>92</v>
      </c>
      <c r="B22" s="200">
        <v>8098</v>
      </c>
      <c r="C22" s="323"/>
      <c r="D22" s="329" t="s">
        <v>129</v>
      </c>
      <c r="E22" s="334">
        <v>29482.2</v>
      </c>
      <c r="F22" s="326"/>
    </row>
    <row r="23" s="301" customFormat="1" ht="23" customHeight="1" spans="1:6">
      <c r="A23" s="205" t="s">
        <v>93</v>
      </c>
      <c r="B23" s="200">
        <v>8659</v>
      </c>
      <c r="C23" s="323"/>
      <c r="D23" s="329" t="s">
        <v>130</v>
      </c>
      <c r="E23" s="334">
        <v>15185.2</v>
      </c>
      <c r="F23" s="326"/>
    </row>
    <row r="24" s="301" customFormat="1" ht="32" customHeight="1" spans="1:6">
      <c r="A24" s="205" t="s">
        <v>94</v>
      </c>
      <c r="B24" s="200">
        <v>6332</v>
      </c>
      <c r="C24" s="323"/>
      <c r="D24" s="329" t="s">
        <v>131</v>
      </c>
      <c r="E24" s="334">
        <v>3531.92</v>
      </c>
      <c r="F24" s="326"/>
    </row>
    <row r="25" s="301" customFormat="1" ht="23" customHeight="1" spans="1:6">
      <c r="A25" s="205" t="s">
        <v>95</v>
      </c>
      <c r="B25" s="200">
        <v>2148</v>
      </c>
      <c r="C25" s="323"/>
      <c r="D25" s="329" t="s">
        <v>132</v>
      </c>
      <c r="E25" s="334">
        <v>14297</v>
      </c>
      <c r="F25" s="326"/>
    </row>
    <row r="26" s="301" customFormat="1" ht="23" customHeight="1" spans="1:6">
      <c r="A26" s="205" t="s">
        <v>96</v>
      </c>
      <c r="B26" s="200">
        <v>17</v>
      </c>
      <c r="C26" s="323"/>
      <c r="D26" s="338" t="s">
        <v>133</v>
      </c>
      <c r="E26" s="334">
        <v>6050</v>
      </c>
      <c r="F26" s="326"/>
    </row>
    <row r="27" s="301" customFormat="1" ht="23" customHeight="1" spans="1:6">
      <c r="A27" s="205" t="s">
        <v>97</v>
      </c>
      <c r="B27" s="200">
        <v>162</v>
      </c>
      <c r="C27" s="319"/>
      <c r="D27" s="338" t="s">
        <v>134</v>
      </c>
      <c r="E27" s="334">
        <v>15254.05</v>
      </c>
      <c r="F27" s="322"/>
    </row>
    <row r="28" s="268" customFormat="1" ht="23" customHeight="1" spans="1:6">
      <c r="A28" s="205" t="s">
        <v>98</v>
      </c>
      <c r="B28" s="200">
        <v>180</v>
      </c>
      <c r="C28" s="339"/>
      <c r="D28" s="338" t="s">
        <v>135</v>
      </c>
      <c r="E28" s="334">
        <v>1500</v>
      </c>
      <c r="F28" s="326"/>
    </row>
    <row r="29" s="301" customFormat="1" ht="23" customHeight="1" spans="1:6">
      <c r="A29" s="205" t="s">
        <v>99</v>
      </c>
      <c r="B29" s="200">
        <v>3046</v>
      </c>
      <c r="C29" s="339"/>
      <c r="D29" s="338" t="s">
        <v>136</v>
      </c>
      <c r="E29" s="334">
        <v>712</v>
      </c>
      <c r="F29" s="326"/>
    </row>
    <row r="30" s="301" customFormat="1" ht="23" customHeight="1" spans="1:6">
      <c r="A30" s="197" t="s">
        <v>100</v>
      </c>
      <c r="B30" s="200">
        <v>84233</v>
      </c>
      <c r="C30" s="339"/>
      <c r="D30" s="338" t="s">
        <v>137</v>
      </c>
      <c r="E30" s="334">
        <v>11208.2827128484</v>
      </c>
      <c r="F30" s="326"/>
    </row>
    <row r="31" s="301" customFormat="1" ht="30" customHeight="1" spans="1:6">
      <c r="A31" s="197" t="s">
        <v>101</v>
      </c>
      <c r="B31" s="200">
        <v>44264</v>
      </c>
      <c r="C31" s="339" t="s">
        <v>144</v>
      </c>
      <c r="D31" s="340" t="s">
        <v>138</v>
      </c>
      <c r="E31" s="334">
        <v>128497</v>
      </c>
      <c r="F31" s="326"/>
    </row>
    <row r="32" s="301" customFormat="1" ht="23" customHeight="1" spans="1:6">
      <c r="A32" s="341" t="s">
        <v>102</v>
      </c>
      <c r="B32" s="198">
        <v>26321</v>
      </c>
      <c r="C32" s="339"/>
      <c r="D32" s="342"/>
      <c r="E32" s="343"/>
      <c r="F32" s="326"/>
    </row>
    <row r="33" s="301" customFormat="1" ht="23" customHeight="1" spans="1:6">
      <c r="A33" s="344"/>
      <c r="B33" s="345"/>
      <c r="C33" s="339"/>
      <c r="D33" s="346"/>
      <c r="E33" s="347"/>
      <c r="F33" s="326"/>
    </row>
    <row r="34" s="268" customFormat="1" ht="23" customHeight="1" spans="1:6">
      <c r="A34" s="348"/>
      <c r="B34" s="349"/>
      <c r="C34" s="339"/>
      <c r="D34" s="350" t="s">
        <v>108</v>
      </c>
      <c r="E34" s="347">
        <v>304466.022712848</v>
      </c>
      <c r="F34" s="322"/>
    </row>
    <row r="35" s="268" customFormat="1" ht="23" customHeight="1" spans="1:6">
      <c r="A35" s="351"/>
      <c r="B35" s="352"/>
      <c r="C35" s="353"/>
      <c r="D35" s="342"/>
      <c r="E35" s="343"/>
      <c r="F35" s="354"/>
    </row>
    <row r="36" s="268" customFormat="1" ht="23" customHeight="1" spans="1:6">
      <c r="A36" s="355" t="s">
        <v>69</v>
      </c>
      <c r="B36" s="202">
        <v>304465.68</v>
      </c>
      <c r="C36" s="353"/>
      <c r="D36" s="356" t="s">
        <v>145</v>
      </c>
      <c r="E36" s="347">
        <v>-0.228610092890449</v>
      </c>
      <c r="F36" s="354"/>
    </row>
    <row r="37" s="1" customFormat="1" ht="23" customHeight="1" spans="1:6">
      <c r="A37" s="351"/>
      <c r="B37" s="352"/>
      <c r="C37" s="353"/>
      <c r="D37" s="354"/>
      <c r="E37" s="357"/>
      <c r="F37" s="354"/>
    </row>
    <row r="38" s="1" customFormat="1" ht="23" customHeight="1" spans="1:6">
      <c r="A38" s="351"/>
      <c r="B38" s="343"/>
      <c r="C38" s="353"/>
      <c r="D38" s="354"/>
      <c r="E38" s="357"/>
      <c r="F38" s="354"/>
    </row>
    <row r="39" s="1" customFormat="1" ht="23" customHeight="1" spans="1:6">
      <c r="A39" s="351"/>
      <c r="B39" s="343"/>
      <c r="C39" s="353"/>
      <c r="D39" s="354"/>
      <c r="E39" s="357"/>
      <c r="F39" s="354"/>
    </row>
    <row r="40" s="1" customFormat="1" ht="23" customHeight="1" spans="1:6">
      <c r="A40" s="351"/>
      <c r="B40" s="352"/>
      <c r="C40" s="353"/>
      <c r="D40" s="354"/>
      <c r="E40" s="357"/>
      <c r="F40" s="335"/>
    </row>
    <row r="41" s="1" customFormat="1" ht="23" customHeight="1" spans="1:6">
      <c r="A41" s="351"/>
      <c r="B41" s="352"/>
      <c r="C41" s="353"/>
      <c r="D41" s="354"/>
      <c r="E41" s="357"/>
      <c r="F41" s="354"/>
    </row>
    <row r="42" s="1" customFormat="1" ht="23" customHeight="1" spans="1:6">
      <c r="A42" s="351"/>
      <c r="B42" s="352"/>
      <c r="C42" s="353"/>
      <c r="D42" s="354"/>
      <c r="E42" s="357"/>
      <c r="F42" s="354"/>
    </row>
    <row r="43" s="1" customFormat="1" ht="23" customHeight="1" spans="1:6">
      <c r="A43" s="351"/>
      <c r="B43" s="352"/>
      <c r="C43" s="353"/>
      <c r="D43" s="354"/>
      <c r="E43" s="357"/>
      <c r="F43" s="354"/>
    </row>
    <row r="44" s="1" customFormat="1" ht="23" customHeight="1" spans="1:6">
      <c r="A44" s="351"/>
      <c r="B44" s="352"/>
      <c r="C44" s="353"/>
      <c r="D44" s="354"/>
      <c r="E44" s="357"/>
      <c r="F44" s="354"/>
    </row>
    <row r="45" s="1" customFormat="1" ht="23" customHeight="1" spans="1:6">
      <c r="A45" s="351"/>
      <c r="B45" s="352"/>
      <c r="C45" s="353"/>
      <c r="D45" s="354"/>
      <c r="E45" s="357"/>
      <c r="F45" s="354"/>
    </row>
    <row r="46" s="1" customFormat="1" ht="23" customHeight="1" spans="1:6">
      <c r="A46" s="351"/>
      <c r="B46" s="352"/>
      <c r="C46" s="353"/>
      <c r="D46" s="354"/>
      <c r="E46" s="357"/>
      <c r="F46" s="354"/>
    </row>
    <row r="47" s="1" customFormat="1" ht="23" customHeight="1" spans="1:6">
      <c r="A47" s="351"/>
      <c r="B47" s="352"/>
      <c r="C47" s="353"/>
      <c r="D47" s="354"/>
      <c r="E47" s="357"/>
      <c r="F47" s="354"/>
    </row>
    <row r="48" s="1" customFormat="1" ht="23" customHeight="1" spans="1:6">
      <c r="A48" s="351"/>
      <c r="B48" s="352"/>
      <c r="C48" s="353"/>
      <c r="D48" s="354"/>
      <c r="E48" s="357"/>
      <c r="F48" s="354"/>
    </row>
    <row r="49" s="1" customFormat="1" ht="23" customHeight="1" spans="1:6">
      <c r="A49" s="351"/>
      <c r="B49" s="352"/>
      <c r="C49" s="353"/>
      <c r="D49" s="354"/>
      <c r="E49" s="357"/>
      <c r="F49" s="354"/>
    </row>
    <row r="50" s="1" customFormat="1" ht="23" customHeight="1" spans="1:6">
      <c r="A50" s="351"/>
      <c r="B50" s="352"/>
      <c r="C50" s="353"/>
      <c r="D50" s="354"/>
      <c r="E50" s="357"/>
      <c r="F50" s="354"/>
    </row>
    <row r="51" s="1" customFormat="1" ht="23" customHeight="1" spans="1:6">
      <c r="A51" s="351"/>
      <c r="B51" s="352"/>
      <c r="C51" s="353"/>
      <c r="D51" s="354"/>
      <c r="E51" s="357"/>
      <c r="F51" s="354"/>
    </row>
    <row r="52" s="1" customFormat="1" ht="23" customHeight="1" spans="1:6">
      <c r="A52" s="351"/>
      <c r="B52" s="352"/>
      <c r="C52" s="353"/>
      <c r="D52" s="354"/>
      <c r="E52" s="357"/>
      <c r="F52" s="354"/>
    </row>
    <row r="53" s="1" customFormat="1" ht="23" customHeight="1" spans="1:6">
      <c r="A53" s="351"/>
      <c r="B53" s="343"/>
      <c r="C53" s="353"/>
      <c r="D53" s="354"/>
      <c r="E53" s="357"/>
      <c r="F53" s="354"/>
    </row>
    <row r="54" s="1" customFormat="1" ht="23" customHeight="1" spans="1:6">
      <c r="A54" s="351"/>
      <c r="B54" s="352"/>
      <c r="C54" s="353"/>
      <c r="D54" s="354"/>
      <c r="E54" s="357"/>
      <c r="F54" s="354"/>
    </row>
    <row r="55" s="1" customFormat="1" ht="23" customHeight="1" spans="1:6">
      <c r="A55" s="351"/>
      <c r="B55" s="352"/>
      <c r="C55" s="353"/>
      <c r="D55" s="354"/>
      <c r="E55" s="357"/>
      <c r="F55" s="354"/>
    </row>
    <row r="56" s="1" customFormat="1" ht="23" customHeight="1" spans="1:6">
      <c r="A56" s="351"/>
      <c r="B56" s="352"/>
      <c r="C56" s="353"/>
      <c r="D56" s="354"/>
      <c r="E56" s="357"/>
      <c r="F56" s="354"/>
    </row>
    <row r="57" s="1" customFormat="1" ht="23" customHeight="1" spans="1:6">
      <c r="A57" s="348"/>
      <c r="B57" s="358"/>
      <c r="C57" s="353"/>
      <c r="D57" s="354"/>
      <c r="E57" s="357"/>
      <c r="F57" s="354"/>
    </row>
    <row r="58" s="1" customFormat="1" ht="23" hidden="1" customHeight="1" spans="1:6">
      <c r="A58" s="344"/>
      <c r="B58" s="343"/>
      <c r="C58" s="339"/>
      <c r="D58" s="354"/>
      <c r="E58" s="357"/>
      <c r="F58" s="354"/>
    </row>
    <row r="59" s="1" customFormat="1" ht="23" hidden="1" customHeight="1" spans="1:6">
      <c r="A59" s="344"/>
      <c r="B59" s="343"/>
      <c r="C59" s="339"/>
      <c r="D59" s="354"/>
      <c r="E59" s="357"/>
      <c r="F59" s="354"/>
    </row>
    <row r="60" s="1" customFormat="1" ht="23" hidden="1" customHeight="1" spans="1:6">
      <c r="A60" s="344"/>
      <c r="B60" s="343"/>
      <c r="C60" s="339"/>
      <c r="D60" s="354"/>
      <c r="E60" s="357"/>
      <c r="F60" s="354"/>
    </row>
    <row r="61" s="1" customFormat="1" ht="23" hidden="1" customHeight="1" spans="1:6">
      <c r="A61" s="344"/>
      <c r="B61" s="343"/>
      <c r="C61" s="339"/>
      <c r="D61" s="354"/>
      <c r="E61" s="357"/>
      <c r="F61" s="354"/>
    </row>
    <row r="62" s="1" customFormat="1" ht="23" hidden="1" customHeight="1" spans="1:6">
      <c r="A62" s="344"/>
      <c r="B62" s="343"/>
      <c r="C62" s="339"/>
      <c r="D62" s="354"/>
      <c r="E62" s="357"/>
      <c r="F62" s="354"/>
    </row>
    <row r="63" s="1" customFormat="1" ht="23" hidden="1" customHeight="1" spans="1:6">
      <c r="A63" s="344"/>
      <c r="B63" s="343"/>
      <c r="C63" s="339"/>
      <c r="D63" s="354"/>
      <c r="E63" s="357"/>
      <c r="F63" s="354"/>
    </row>
    <row r="64" s="1" customFormat="1" ht="23" hidden="1" customHeight="1" spans="1:6">
      <c r="A64" s="344"/>
      <c r="B64" s="343"/>
      <c r="C64" s="339"/>
      <c r="D64" s="354"/>
      <c r="E64" s="357"/>
      <c r="F64" s="354"/>
    </row>
    <row r="65" s="1" customFormat="1" ht="23" hidden="1" customHeight="1" spans="1:6">
      <c r="A65" s="344"/>
      <c r="B65" s="343"/>
      <c r="C65" s="339"/>
      <c r="D65" s="354"/>
      <c r="E65" s="357"/>
      <c r="F65" s="354"/>
    </row>
    <row r="66" s="1" customFormat="1" ht="23" hidden="1" customHeight="1" spans="1:6">
      <c r="A66" s="344"/>
      <c r="B66" s="343"/>
      <c r="C66" s="339"/>
      <c r="D66" s="354"/>
      <c r="E66" s="357"/>
      <c r="F66" s="354"/>
    </row>
    <row r="67" s="1" customFormat="1" ht="23" hidden="1" customHeight="1" spans="1:6">
      <c r="A67" s="344"/>
      <c r="B67" s="343"/>
      <c r="C67" s="339"/>
      <c r="D67" s="354"/>
      <c r="E67" s="357"/>
      <c r="F67" s="354"/>
    </row>
    <row r="68" s="1" customFormat="1" ht="23" hidden="1" customHeight="1" spans="1:6">
      <c r="A68" s="344"/>
      <c r="B68" s="343"/>
      <c r="C68" s="339"/>
      <c r="D68" s="354"/>
      <c r="E68" s="357"/>
      <c r="F68" s="354"/>
    </row>
    <row r="69" s="1" customFormat="1" ht="23" hidden="1" customHeight="1" spans="1:6">
      <c r="A69" s="344"/>
      <c r="B69" s="343"/>
      <c r="C69" s="339"/>
      <c r="D69" s="354"/>
      <c r="E69" s="357"/>
      <c r="F69" s="354"/>
    </row>
    <row r="70" s="1" customFormat="1" ht="23" hidden="1" customHeight="1" spans="1:6">
      <c r="A70" s="344"/>
      <c r="B70" s="343"/>
      <c r="C70" s="339"/>
      <c r="D70" s="354"/>
      <c r="E70" s="357"/>
      <c r="F70" s="354"/>
    </row>
    <row r="71" s="1" customFormat="1" ht="23" hidden="1" customHeight="1" spans="1:6">
      <c r="A71" s="344"/>
      <c r="B71" s="343"/>
      <c r="C71" s="339"/>
      <c r="D71" s="354"/>
      <c r="E71" s="357"/>
      <c r="F71" s="354"/>
    </row>
    <row r="72" s="1" customFormat="1" ht="23" hidden="1" customHeight="1" spans="1:6">
      <c r="A72" s="344"/>
      <c r="B72" s="343"/>
      <c r="C72" s="339"/>
      <c r="D72" s="354"/>
      <c r="E72" s="357"/>
      <c r="F72" s="354"/>
    </row>
    <row r="73" s="1" customFormat="1" ht="23" hidden="1" customHeight="1" spans="1:6">
      <c r="A73" s="344"/>
      <c r="B73" s="343"/>
      <c r="C73" s="339"/>
      <c r="D73" s="354"/>
      <c r="E73" s="357"/>
      <c r="F73" s="354"/>
    </row>
    <row r="74" s="1" customFormat="1" ht="23" hidden="1" customHeight="1" spans="1:6">
      <c r="A74" s="344"/>
      <c r="B74" s="343"/>
      <c r="C74" s="339"/>
      <c r="D74" s="354"/>
      <c r="E74" s="357"/>
      <c r="F74" s="354"/>
    </row>
    <row r="75" s="1" customFormat="1" ht="23" hidden="1" customHeight="1" spans="1:6">
      <c r="A75" s="344"/>
      <c r="B75" s="343"/>
      <c r="C75" s="339"/>
      <c r="D75" s="354"/>
      <c r="E75" s="357"/>
      <c r="F75" s="354"/>
    </row>
    <row r="76" s="1" customFormat="1" ht="23" customHeight="1" spans="1:6">
      <c r="A76" s="348"/>
      <c r="B76" s="359"/>
      <c r="C76" s="339"/>
      <c r="D76" s="354"/>
      <c r="E76" s="357"/>
      <c r="F76" s="354"/>
    </row>
    <row r="77" s="1" customFormat="1" ht="23" customHeight="1" spans="1:6">
      <c r="A77" s="360"/>
      <c r="B77" s="361"/>
      <c r="C77" s="339"/>
      <c r="D77" s="354"/>
      <c r="E77" s="357"/>
      <c r="F77" s="354"/>
    </row>
    <row r="78" s="1" customFormat="1" ht="23" customHeight="1" spans="1:6">
      <c r="A78" s="348"/>
      <c r="B78" s="358"/>
      <c r="C78" s="339"/>
      <c r="D78" s="362"/>
      <c r="E78" s="357"/>
      <c r="F78" s="354"/>
    </row>
    <row r="79" s="1" customFormat="1" ht="23" customHeight="1" spans="1:6">
      <c r="A79" s="348"/>
      <c r="B79" s="347"/>
      <c r="C79" s="363"/>
      <c r="D79" s="362"/>
      <c r="E79" s="357"/>
      <c r="F79" s="354"/>
    </row>
    <row r="80" s="1" customFormat="1" ht="23" customHeight="1" spans="1:6">
      <c r="A80" s="356" t="s">
        <v>146</v>
      </c>
      <c r="B80" s="358">
        <v>505175</v>
      </c>
      <c r="C80" s="363"/>
      <c r="D80" s="364" t="s">
        <v>56</v>
      </c>
      <c r="E80" s="365">
        <v>505175</v>
      </c>
      <c r="F80" s="354"/>
    </row>
    <row r="81" s="303" customFormat="1" ht="14.25" customHeight="1" spans="1:6">
      <c r="A81" s="305"/>
      <c r="B81" s="306"/>
      <c r="C81" s="305"/>
      <c r="E81" s="307"/>
      <c r="F81" s="366"/>
    </row>
    <row r="82" s="303" customFormat="1" ht="14.25" customHeight="1" spans="1:6">
      <c r="A82" s="305"/>
      <c r="B82" s="306"/>
      <c r="C82" s="305"/>
      <c r="E82" s="307"/>
      <c r="F82" s="367"/>
    </row>
    <row r="83" s="303" customFormat="1" ht="14.25" customHeight="1" spans="1:6">
      <c r="A83" s="305"/>
      <c r="B83" s="306"/>
      <c r="C83" s="305"/>
      <c r="E83" s="307"/>
      <c r="F83" s="368"/>
    </row>
    <row r="84" s="303" customFormat="1" ht="14.25" customHeight="1" spans="1:5">
      <c r="A84" s="305"/>
      <c r="B84" s="306"/>
      <c r="C84" s="305"/>
      <c r="E84" s="307"/>
    </row>
    <row r="85" s="303" customFormat="1" ht="14.25" customHeight="1" spans="1:5">
      <c r="A85" s="305"/>
      <c r="B85" s="306"/>
      <c r="C85" s="305"/>
      <c r="E85" s="307"/>
    </row>
    <row r="86" s="303" customFormat="1" ht="14.25" customHeight="1" spans="1:5">
      <c r="A86" s="305"/>
      <c r="B86" s="306"/>
      <c r="C86" s="305"/>
      <c r="E86" s="307"/>
    </row>
    <row r="87" s="303" customFormat="1" ht="14.25" customHeight="1" spans="1:5">
      <c r="A87" s="305"/>
      <c r="B87" s="306"/>
      <c r="C87" s="305"/>
      <c r="E87" s="307"/>
    </row>
    <row r="88" s="303" customFormat="1" ht="14.25" customHeight="1" spans="1:5">
      <c r="A88" s="305"/>
      <c r="B88" s="306"/>
      <c r="C88" s="305"/>
      <c r="E88" s="307"/>
    </row>
    <row r="89" s="303" customFormat="1" ht="14.25" customHeight="1" spans="1:5">
      <c r="A89" s="305"/>
      <c r="B89" s="306"/>
      <c r="C89" s="305"/>
      <c r="E89" s="307"/>
    </row>
    <row r="90" s="303" customFormat="1" ht="14.25" customHeight="1" spans="1:5">
      <c r="A90" s="305"/>
      <c r="B90" s="306"/>
      <c r="C90" s="305"/>
      <c r="E90" s="307"/>
    </row>
    <row r="91" s="303" customFormat="1" ht="14.25" customHeight="1" spans="1:5">
      <c r="A91" s="305"/>
      <c r="B91" s="306"/>
      <c r="C91" s="305"/>
      <c r="E91" s="307"/>
    </row>
    <row r="92" s="303" customFormat="1" ht="14.25" customHeight="1" spans="1:5">
      <c r="A92" s="305"/>
      <c r="B92" s="306"/>
      <c r="C92" s="305"/>
      <c r="E92" s="307"/>
    </row>
    <row r="93" s="303" customFormat="1" ht="14.25" customHeight="1" spans="1:5">
      <c r="A93" s="305"/>
      <c r="B93" s="306"/>
      <c r="C93" s="305"/>
      <c r="E93" s="307"/>
    </row>
    <row r="94" s="303" customFormat="1" ht="14.25" customHeight="1" spans="1:5">
      <c r="A94" s="305"/>
      <c r="B94" s="306"/>
      <c r="C94" s="305"/>
      <c r="E94" s="307"/>
    </row>
    <row r="95" s="303" customFormat="1" ht="14.25" customHeight="1" spans="1:5">
      <c r="A95" s="305"/>
      <c r="B95" s="306"/>
      <c r="C95" s="305"/>
      <c r="E95" s="307"/>
    </row>
    <row r="96" s="303" customFormat="1" ht="14.25" customHeight="1" spans="1:5">
      <c r="A96" s="305"/>
      <c r="B96" s="306"/>
      <c r="C96" s="305"/>
      <c r="E96" s="307"/>
    </row>
    <row r="97" s="303" customFormat="1" ht="14.25" customHeight="1" spans="1:5">
      <c r="A97" s="305"/>
      <c r="B97" s="306"/>
      <c r="C97" s="305"/>
      <c r="E97" s="307"/>
    </row>
    <row r="98" s="303" customFormat="1" ht="14.25" customHeight="1" spans="1:5">
      <c r="A98" s="305"/>
      <c r="B98" s="306"/>
      <c r="C98" s="305"/>
      <c r="E98" s="307"/>
    </row>
    <row r="99" s="303" customFormat="1" ht="14.25" customHeight="1" spans="1:5">
      <c r="A99" s="305"/>
      <c r="B99" s="306"/>
      <c r="C99" s="305"/>
      <c r="E99" s="307"/>
    </row>
    <row r="100" s="303" customFormat="1" ht="14.25" customHeight="1" spans="1:5">
      <c r="A100" s="305"/>
      <c r="B100" s="306"/>
      <c r="C100" s="305"/>
      <c r="E100" s="307"/>
    </row>
    <row r="101" s="303" customFormat="1" ht="14.25" customHeight="1" spans="1:5">
      <c r="A101" s="305"/>
      <c r="B101" s="306"/>
      <c r="C101" s="305"/>
      <c r="E101" s="307"/>
    </row>
    <row r="102" s="303" customFormat="1" ht="14.25" customHeight="1" spans="1:5">
      <c r="A102" s="305"/>
      <c r="B102" s="306"/>
      <c r="C102" s="305"/>
      <c r="E102" s="307"/>
    </row>
    <row r="103" s="303" customFormat="1" ht="14.25" customHeight="1" spans="1:5">
      <c r="A103" s="305"/>
      <c r="B103" s="306"/>
      <c r="C103" s="305"/>
      <c r="E103" s="307"/>
    </row>
    <row r="104" s="303" customFormat="1" ht="14.25" customHeight="1" spans="1:5">
      <c r="A104" s="305"/>
      <c r="B104" s="306"/>
      <c r="C104" s="305"/>
      <c r="E104" s="307"/>
    </row>
    <row r="105" s="303" customFormat="1" ht="14.25" customHeight="1" spans="1:5">
      <c r="A105" s="305"/>
      <c r="B105" s="306"/>
      <c r="C105" s="305"/>
      <c r="E105" s="307"/>
    </row>
    <row r="106" s="303" customFormat="1" ht="14.25" customHeight="1" spans="1:5">
      <c r="A106" s="305"/>
      <c r="B106" s="306"/>
      <c r="C106" s="305"/>
      <c r="E106" s="307"/>
    </row>
    <row r="107" s="303" customFormat="1" ht="14.25" customHeight="1" spans="1:5">
      <c r="A107" s="305"/>
      <c r="B107" s="306"/>
      <c r="C107" s="305"/>
      <c r="E107" s="307"/>
    </row>
    <row r="108" s="303" customFormat="1" ht="14.25" customHeight="1" spans="1:5">
      <c r="A108" s="305"/>
      <c r="B108" s="306"/>
      <c r="C108" s="305"/>
      <c r="E108" s="307"/>
    </row>
    <row r="109" s="303" customFormat="1" ht="14.25" customHeight="1" spans="1:5">
      <c r="A109" s="305"/>
      <c r="B109" s="306"/>
      <c r="C109" s="305"/>
      <c r="E109" s="307"/>
    </row>
    <row r="110" s="303" customFormat="1" ht="14.25" customHeight="1" spans="1:5">
      <c r="A110" s="305"/>
      <c r="B110" s="306"/>
      <c r="C110" s="305"/>
      <c r="E110" s="307"/>
    </row>
    <row r="111" s="303" customFormat="1" ht="14.25" customHeight="1" spans="1:5">
      <c r="A111" s="305"/>
      <c r="B111" s="306"/>
      <c r="C111" s="305"/>
      <c r="E111" s="307"/>
    </row>
    <row r="112" s="303" customFormat="1" ht="14.25" customHeight="1" spans="1:5">
      <c r="A112" s="305"/>
      <c r="B112" s="306"/>
      <c r="C112" s="305"/>
      <c r="E112" s="307"/>
    </row>
    <row r="113" s="303" customFormat="1" ht="14.25" customHeight="1" spans="1:5">
      <c r="A113" s="305"/>
      <c r="B113" s="306"/>
      <c r="C113" s="305"/>
      <c r="E113" s="307"/>
    </row>
    <row r="114" s="303" customFormat="1" ht="14.25" customHeight="1" spans="1:5">
      <c r="A114" s="305"/>
      <c r="B114" s="306"/>
      <c r="C114" s="305"/>
      <c r="E114" s="307"/>
    </row>
    <row r="115" s="303" customFormat="1" ht="14.25" customHeight="1" spans="1:5">
      <c r="A115" s="305"/>
      <c r="B115" s="306"/>
      <c r="C115" s="305"/>
      <c r="E115" s="307"/>
    </row>
    <row r="116" s="303" customFormat="1" ht="14.25" customHeight="1" spans="1:5">
      <c r="A116" s="305"/>
      <c r="B116" s="306"/>
      <c r="C116" s="305"/>
      <c r="E116" s="307"/>
    </row>
    <row r="117" s="303" customFormat="1" ht="14.25" customHeight="1" spans="1:5">
      <c r="A117" s="305"/>
      <c r="B117" s="306"/>
      <c r="C117" s="305"/>
      <c r="E117" s="307"/>
    </row>
    <row r="118" s="303" customFormat="1" ht="14.25" customHeight="1" spans="1:5">
      <c r="A118" s="305"/>
      <c r="B118" s="306"/>
      <c r="C118" s="305"/>
      <c r="E118" s="307"/>
    </row>
    <row r="119" s="303" customFormat="1" ht="14.25" customHeight="1" spans="1:5">
      <c r="A119" s="305"/>
      <c r="B119" s="306"/>
      <c r="C119" s="305"/>
      <c r="E119" s="307"/>
    </row>
    <row r="120" s="303" customFormat="1" ht="14.25" customHeight="1" spans="1:5">
      <c r="A120" s="305"/>
      <c r="B120" s="306"/>
      <c r="C120" s="305"/>
      <c r="E120" s="307"/>
    </row>
    <row r="121" s="303" customFormat="1" ht="14.25" customHeight="1" spans="1:5">
      <c r="A121" s="305"/>
      <c r="B121" s="306"/>
      <c r="C121" s="305"/>
      <c r="E121" s="307"/>
    </row>
    <row r="122" s="303" customFormat="1" ht="14.25" customHeight="1" spans="1:5">
      <c r="A122" s="305"/>
      <c r="B122" s="306"/>
      <c r="C122" s="305"/>
      <c r="E122" s="307"/>
    </row>
    <row r="123" s="303" customFormat="1" ht="14.25" customHeight="1" spans="1:5">
      <c r="A123" s="305"/>
      <c r="B123" s="306"/>
      <c r="C123" s="305"/>
      <c r="E123" s="307"/>
    </row>
    <row r="124" s="303" customFormat="1" ht="14.25" customHeight="1" spans="1:5">
      <c r="A124" s="305"/>
      <c r="B124" s="306"/>
      <c r="C124" s="305"/>
      <c r="E124" s="307"/>
    </row>
    <row r="125" s="303" customFormat="1" ht="14.25" customHeight="1" spans="1:5">
      <c r="A125" s="305"/>
      <c r="B125" s="306"/>
      <c r="C125" s="305"/>
      <c r="E125" s="307"/>
    </row>
    <row r="126" s="303" customFormat="1" ht="14.25" customHeight="1" spans="1:5">
      <c r="A126" s="305"/>
      <c r="B126" s="306"/>
      <c r="C126" s="305"/>
      <c r="E126" s="307"/>
    </row>
    <row r="127" s="303" customFormat="1" ht="14.25" customHeight="1" spans="1:5">
      <c r="A127" s="305"/>
      <c r="B127" s="306"/>
      <c r="C127" s="305"/>
      <c r="E127" s="307"/>
    </row>
    <row r="128" s="303" customFormat="1" ht="14.25" customHeight="1" spans="1:5">
      <c r="A128" s="305"/>
      <c r="B128" s="306"/>
      <c r="C128" s="305"/>
      <c r="E128" s="307"/>
    </row>
    <row r="129" s="303" customFormat="1" ht="14.25" customHeight="1" spans="1:5">
      <c r="A129" s="305"/>
      <c r="B129" s="306"/>
      <c r="C129" s="305"/>
      <c r="E129" s="307"/>
    </row>
    <row r="130" s="303" customFormat="1" ht="14.25" customHeight="1" spans="1:5">
      <c r="A130" s="305"/>
      <c r="B130" s="306"/>
      <c r="C130" s="305"/>
      <c r="E130" s="307"/>
    </row>
    <row r="131" s="303" customFormat="1" ht="14.25" customHeight="1" spans="1:5">
      <c r="A131" s="305"/>
      <c r="B131" s="306"/>
      <c r="C131" s="305"/>
      <c r="E131" s="307"/>
    </row>
    <row r="132" s="303" customFormat="1" ht="14.25" customHeight="1" spans="1:5">
      <c r="A132" s="305"/>
      <c r="B132" s="306"/>
      <c r="C132" s="305"/>
      <c r="E132" s="307"/>
    </row>
    <row r="133" s="303" customFormat="1" ht="14.25" customHeight="1" spans="1:5">
      <c r="A133" s="305"/>
      <c r="B133" s="306"/>
      <c r="C133" s="305"/>
      <c r="E133" s="307"/>
    </row>
    <row r="134" s="303" customFormat="1" ht="14.25" customHeight="1" spans="1:5">
      <c r="A134" s="305"/>
      <c r="B134" s="306"/>
      <c r="C134" s="305"/>
      <c r="E134" s="307"/>
    </row>
    <row r="135" s="303" customFormat="1" ht="14.25" customHeight="1" spans="1:5">
      <c r="A135" s="305"/>
      <c r="B135" s="306"/>
      <c r="C135" s="305"/>
      <c r="E135" s="307"/>
    </row>
    <row r="136" s="303" customFormat="1" ht="14.25" customHeight="1" spans="1:5">
      <c r="A136" s="305"/>
      <c r="B136" s="306"/>
      <c r="C136" s="305"/>
      <c r="E136" s="307"/>
    </row>
    <row r="137" s="303" customFormat="1" ht="14.25" customHeight="1" spans="1:5">
      <c r="A137" s="305"/>
      <c r="B137" s="306"/>
      <c r="C137" s="305"/>
      <c r="E137" s="307"/>
    </row>
    <row r="138" s="303" customFormat="1" ht="14.25" customHeight="1" spans="1:5">
      <c r="A138" s="305"/>
      <c r="B138" s="306"/>
      <c r="C138" s="305"/>
      <c r="E138" s="307"/>
    </row>
    <row r="139" s="303" customFormat="1" ht="18" customHeight="1" spans="1:5">
      <c r="A139" s="305"/>
      <c r="B139" s="306"/>
      <c r="C139" s="305"/>
      <c r="E139" s="307"/>
    </row>
    <row r="140" s="303" customFormat="1" ht="18" customHeight="1" spans="1:5">
      <c r="A140" s="305"/>
      <c r="B140" s="306"/>
      <c r="C140" s="305"/>
      <c r="E140" s="307"/>
    </row>
    <row r="141" s="303" customFormat="1" ht="18" customHeight="1" spans="1:5">
      <c r="A141" s="305"/>
      <c r="B141" s="306"/>
      <c r="C141" s="305"/>
      <c r="E141" s="307"/>
    </row>
    <row r="142" s="303" customFormat="1" ht="18" customHeight="1" spans="1:5">
      <c r="A142" s="305"/>
      <c r="B142" s="306"/>
      <c r="C142" s="305"/>
      <c r="E142" s="307"/>
    </row>
    <row r="143" s="303" customFormat="1" ht="18" customHeight="1" spans="1:5">
      <c r="A143" s="305"/>
      <c r="B143" s="306"/>
      <c r="C143" s="305"/>
      <c r="E143" s="307"/>
    </row>
    <row r="144" s="303" customFormat="1" ht="18" customHeight="1" spans="1:5">
      <c r="A144" s="305"/>
      <c r="B144" s="306"/>
      <c r="C144" s="305"/>
      <c r="E144" s="307"/>
    </row>
    <row r="145" s="303" customFormat="1" ht="18" customHeight="1" spans="1:5">
      <c r="A145" s="305"/>
      <c r="B145" s="306"/>
      <c r="C145" s="305"/>
      <c r="E145" s="307"/>
    </row>
  </sheetData>
  <mergeCells count="3">
    <mergeCell ref="A1:F1"/>
    <mergeCell ref="A3:C3"/>
    <mergeCell ref="D3:F3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  <pageSetUpPr fitToPage="1"/>
  </sheetPr>
  <dimension ref="A1:IJ27"/>
  <sheetViews>
    <sheetView workbookViewId="0">
      <pane ySplit="4" topLeftCell="A5" activePane="bottomLeft" state="frozen"/>
      <selection/>
      <selection pane="bottomLeft" activeCell="F15" sqref="F15"/>
    </sheetView>
  </sheetViews>
  <sheetFormatPr defaultColWidth="9" defaultRowHeight="15.6"/>
  <cols>
    <col min="1" max="1" width="4.125" style="259" customWidth="1"/>
    <col min="2" max="2" width="8.6" style="260" customWidth="1"/>
    <col min="3" max="3" width="48.875" style="260" customWidth="1"/>
    <col min="4" max="4" width="10.5" style="261" customWidth="1"/>
    <col min="5" max="6" width="10.5" style="63" customWidth="1"/>
    <col min="7" max="7" width="10.5" style="262" customWidth="1"/>
    <col min="8" max="8" width="53.125" style="263" customWidth="1"/>
    <col min="9" max="9" width="9" style="63"/>
    <col min="10" max="16384" width="9" style="259"/>
  </cols>
  <sheetData>
    <row r="1" ht="26.1" customHeight="1" spans="1:8">
      <c r="A1" s="264" t="s">
        <v>147</v>
      </c>
      <c r="B1" s="265"/>
      <c r="C1" s="265"/>
      <c r="D1" s="265"/>
      <c r="E1" s="265"/>
      <c r="F1" s="265"/>
      <c r="G1" s="265"/>
      <c r="H1" s="265"/>
    </row>
    <row r="2" s="253" customFormat="1" ht="23.1" customHeight="1" spans="1:9">
      <c r="A2" s="266"/>
      <c r="B2" s="267"/>
      <c r="C2" s="267"/>
      <c r="D2" s="268"/>
      <c r="E2" s="269"/>
      <c r="F2" s="269"/>
      <c r="G2" s="269"/>
      <c r="H2" s="270" t="s">
        <v>20</v>
      </c>
      <c r="I2" s="301"/>
    </row>
    <row r="3" s="254" customFormat="1" ht="30" customHeight="1" spans="1:9">
      <c r="A3" s="271" t="s">
        <v>148</v>
      </c>
      <c r="B3" s="271" t="s">
        <v>149</v>
      </c>
      <c r="C3" s="271" t="s">
        <v>150</v>
      </c>
      <c r="D3" s="272" t="s">
        <v>151</v>
      </c>
      <c r="E3" s="272" t="s">
        <v>152</v>
      </c>
      <c r="F3" s="271" t="s">
        <v>65</v>
      </c>
      <c r="G3" s="272" t="s">
        <v>66</v>
      </c>
      <c r="H3" s="271" t="s">
        <v>153</v>
      </c>
      <c r="I3" s="302"/>
    </row>
    <row r="4" ht="24" customHeight="1" spans="1:8">
      <c r="A4" s="271" t="s">
        <v>68</v>
      </c>
      <c r="B4" s="271"/>
      <c r="C4" s="271" t="s">
        <v>154</v>
      </c>
      <c r="D4" s="273">
        <v>320058.610043059</v>
      </c>
      <c r="E4" s="273">
        <v>300039.022712848</v>
      </c>
      <c r="F4" s="273">
        <v>-13460.5873302104</v>
      </c>
      <c r="G4" s="273"/>
      <c r="H4" s="274">
        <f>'3一般公共预算支出表'!D4-'3一般公共预算支出表'!D5</f>
        <v>300039.022712848</v>
      </c>
    </row>
    <row r="5" s="255" customFormat="1" ht="24" customHeight="1" spans="1:244">
      <c r="A5" s="271">
        <v>1</v>
      </c>
      <c r="B5" s="275"/>
      <c r="C5" s="275" t="s">
        <v>155</v>
      </c>
      <c r="D5" s="273">
        <v>97345.93</v>
      </c>
      <c r="E5" s="273">
        <v>94561.09</v>
      </c>
      <c r="F5" s="273">
        <v>-2784.84</v>
      </c>
      <c r="G5" s="273"/>
      <c r="H5" s="276"/>
      <c r="I5" s="302"/>
      <c r="J5" s="254"/>
      <c r="K5" s="254"/>
      <c r="L5" s="254"/>
      <c r="M5" s="254"/>
      <c r="N5" s="254"/>
      <c r="O5" s="254"/>
      <c r="P5" s="254"/>
      <c r="Q5" s="254"/>
      <c r="R5" s="254"/>
      <c r="S5" s="254"/>
      <c r="T5" s="254"/>
      <c r="U5" s="254"/>
      <c r="V5" s="254"/>
      <c r="W5" s="254"/>
      <c r="X5" s="254"/>
      <c r="Y5" s="254"/>
      <c r="Z5" s="254"/>
      <c r="AA5" s="254"/>
      <c r="AB5" s="254"/>
      <c r="AC5" s="254"/>
      <c r="AD5" s="254"/>
      <c r="AE5" s="254"/>
      <c r="AF5" s="254"/>
      <c r="AG5" s="254"/>
      <c r="AH5" s="254"/>
      <c r="AI5" s="254"/>
      <c r="AJ5" s="254"/>
      <c r="AK5" s="254"/>
      <c r="AL5" s="254"/>
      <c r="AM5" s="254"/>
      <c r="AN5" s="254"/>
      <c r="AO5" s="254"/>
      <c r="AP5" s="254"/>
      <c r="AQ5" s="254"/>
      <c r="AR5" s="254"/>
      <c r="AS5" s="254"/>
      <c r="AT5" s="254"/>
      <c r="AU5" s="254"/>
      <c r="AV5" s="254"/>
      <c r="AW5" s="254"/>
      <c r="AX5" s="254"/>
      <c r="AY5" s="254"/>
      <c r="AZ5" s="254"/>
      <c r="BA5" s="254"/>
      <c r="BB5" s="254"/>
      <c r="BC5" s="254"/>
      <c r="BD5" s="254"/>
      <c r="BE5" s="254"/>
      <c r="BF5" s="254"/>
      <c r="BG5" s="254"/>
      <c r="BH5" s="254"/>
      <c r="BI5" s="254"/>
      <c r="BJ5" s="254"/>
      <c r="BK5" s="254"/>
      <c r="BL5" s="254"/>
      <c r="BM5" s="254"/>
      <c r="BN5" s="254"/>
      <c r="BO5" s="254"/>
      <c r="BP5" s="254"/>
      <c r="BQ5" s="254"/>
      <c r="BR5" s="254"/>
      <c r="BS5" s="254"/>
      <c r="BT5" s="254"/>
      <c r="BU5" s="254"/>
      <c r="BV5" s="254"/>
      <c r="BW5" s="254"/>
      <c r="BX5" s="254"/>
      <c r="BY5" s="254"/>
      <c r="BZ5" s="254"/>
      <c r="CA5" s="254"/>
      <c r="CB5" s="254"/>
      <c r="CC5" s="254"/>
      <c r="CD5" s="254"/>
      <c r="CE5" s="254"/>
      <c r="CF5" s="254"/>
      <c r="CG5" s="254"/>
      <c r="CH5" s="254"/>
      <c r="CI5" s="254"/>
      <c r="CJ5" s="254"/>
      <c r="CK5" s="254"/>
      <c r="CL5" s="254"/>
      <c r="CM5" s="254"/>
      <c r="CN5" s="254"/>
      <c r="CO5" s="254"/>
      <c r="CP5" s="254"/>
      <c r="CQ5" s="254"/>
      <c r="CR5" s="254"/>
      <c r="CS5" s="254"/>
      <c r="CT5" s="254"/>
      <c r="CU5" s="254"/>
      <c r="CV5" s="254"/>
      <c r="CW5" s="254"/>
      <c r="CX5" s="254"/>
      <c r="CY5" s="254"/>
      <c r="CZ5" s="254"/>
      <c r="DA5" s="254"/>
      <c r="DB5" s="254"/>
      <c r="DC5" s="254"/>
      <c r="DD5" s="254"/>
      <c r="DE5" s="254"/>
      <c r="DF5" s="254"/>
      <c r="DG5" s="254"/>
      <c r="DH5" s="254"/>
      <c r="DI5" s="254"/>
      <c r="DJ5" s="254"/>
      <c r="DK5" s="254"/>
      <c r="DL5" s="254"/>
      <c r="DM5" s="254"/>
      <c r="DN5" s="254"/>
      <c r="DO5" s="254"/>
      <c r="DP5" s="254"/>
      <c r="DQ5" s="254"/>
      <c r="DR5" s="254"/>
      <c r="DS5" s="254"/>
      <c r="DT5" s="254"/>
      <c r="DU5" s="254"/>
      <c r="DV5" s="254"/>
      <c r="DW5" s="254"/>
      <c r="DX5" s="254"/>
      <c r="DY5" s="254"/>
      <c r="DZ5" s="254"/>
      <c r="EA5" s="254"/>
      <c r="EB5" s="254"/>
      <c r="EC5" s="254"/>
      <c r="ED5" s="254"/>
      <c r="EE5" s="254"/>
      <c r="EF5" s="254"/>
      <c r="EG5" s="254"/>
      <c r="EH5" s="254"/>
      <c r="EI5" s="254"/>
      <c r="EJ5" s="254"/>
      <c r="EK5" s="254"/>
      <c r="EL5" s="254"/>
      <c r="EM5" s="254"/>
      <c r="EN5" s="254"/>
      <c r="EO5" s="254"/>
      <c r="EP5" s="254"/>
      <c r="EQ5" s="254"/>
      <c r="ER5" s="254"/>
      <c r="ES5" s="254"/>
      <c r="ET5" s="254"/>
      <c r="EU5" s="254"/>
      <c r="EV5" s="254"/>
      <c r="EW5" s="254"/>
      <c r="EX5" s="254"/>
      <c r="EY5" s="254"/>
      <c r="EZ5" s="254"/>
      <c r="FA5" s="254"/>
      <c r="FB5" s="254"/>
      <c r="FC5" s="254"/>
      <c r="FD5" s="254"/>
      <c r="FE5" s="254"/>
      <c r="FF5" s="254"/>
      <c r="FG5" s="254"/>
      <c r="FH5" s="254"/>
      <c r="FI5" s="254"/>
      <c r="FJ5" s="254"/>
      <c r="FK5" s="254"/>
      <c r="FL5" s="254"/>
      <c r="FM5" s="254"/>
      <c r="FN5" s="254"/>
      <c r="FO5" s="254"/>
      <c r="FP5" s="254"/>
      <c r="FQ5" s="254"/>
      <c r="FR5" s="254"/>
      <c r="FS5" s="254"/>
      <c r="FT5" s="254"/>
      <c r="FU5" s="254"/>
      <c r="FV5" s="254"/>
      <c r="FW5" s="254"/>
      <c r="FX5" s="254"/>
      <c r="FY5" s="254"/>
      <c r="FZ5" s="254"/>
      <c r="GA5" s="254"/>
      <c r="GB5" s="254"/>
      <c r="GC5" s="254"/>
      <c r="GD5" s="254"/>
      <c r="GE5" s="254"/>
      <c r="GF5" s="254"/>
      <c r="GG5" s="254"/>
      <c r="GH5" s="254"/>
      <c r="GI5" s="254"/>
      <c r="GJ5" s="254"/>
      <c r="GK5" s="254"/>
      <c r="GL5" s="254"/>
      <c r="GM5" s="254"/>
      <c r="GN5" s="254"/>
      <c r="GO5" s="254"/>
      <c r="GP5" s="254"/>
      <c r="GQ5" s="254"/>
      <c r="GR5" s="254"/>
      <c r="GS5" s="254"/>
      <c r="GT5" s="254"/>
      <c r="GU5" s="254"/>
      <c r="GV5" s="254"/>
      <c r="GW5" s="254"/>
      <c r="GX5" s="254"/>
      <c r="GY5" s="254"/>
      <c r="GZ5" s="254"/>
      <c r="HA5" s="254"/>
      <c r="HB5" s="254"/>
      <c r="HC5" s="254"/>
      <c r="HD5" s="254"/>
      <c r="HE5" s="254"/>
      <c r="HF5" s="254"/>
      <c r="HG5" s="254"/>
      <c r="HH5" s="254"/>
      <c r="HI5" s="254"/>
      <c r="HJ5" s="254"/>
      <c r="HK5" s="254"/>
      <c r="HL5" s="254"/>
      <c r="HM5" s="254"/>
      <c r="HN5" s="254"/>
      <c r="HO5" s="254"/>
      <c r="HP5" s="254"/>
      <c r="HQ5" s="254"/>
      <c r="HR5" s="254"/>
      <c r="HS5" s="254"/>
      <c r="HT5" s="254"/>
      <c r="HU5" s="254"/>
      <c r="HV5" s="254"/>
      <c r="HW5" s="254"/>
      <c r="HX5" s="254"/>
      <c r="HY5" s="254"/>
      <c r="HZ5" s="254"/>
      <c r="IA5" s="254"/>
      <c r="IB5" s="254"/>
      <c r="IC5" s="254"/>
      <c r="ID5" s="254"/>
      <c r="IE5" s="254"/>
      <c r="IF5" s="254"/>
      <c r="IG5" s="254"/>
      <c r="IH5" s="254"/>
      <c r="II5" s="254"/>
      <c r="IJ5" s="254"/>
    </row>
    <row r="6" ht="36" customHeight="1" spans="1:8">
      <c r="A6" s="277">
        <v>2</v>
      </c>
      <c r="B6" s="277">
        <v>50101</v>
      </c>
      <c r="C6" s="278" t="s">
        <v>156</v>
      </c>
      <c r="D6" s="279">
        <v>54450</v>
      </c>
      <c r="E6" s="279">
        <v>54195</v>
      </c>
      <c r="F6" s="279">
        <v>-255</v>
      </c>
      <c r="G6" s="279"/>
      <c r="H6" s="280" t="s">
        <v>157</v>
      </c>
    </row>
    <row r="7" s="63" customFormat="1" ht="24" customHeight="1" spans="1:8">
      <c r="A7" s="277">
        <v>3</v>
      </c>
      <c r="B7" s="277"/>
      <c r="C7" s="278" t="s">
        <v>158</v>
      </c>
      <c r="D7" s="279"/>
      <c r="E7" s="279"/>
      <c r="F7" s="279"/>
      <c r="G7" s="279"/>
      <c r="H7" s="280" t="s">
        <v>159</v>
      </c>
    </row>
    <row r="8" ht="39" customHeight="1" spans="1:8">
      <c r="A8" s="277">
        <v>4</v>
      </c>
      <c r="B8" s="277">
        <v>50102</v>
      </c>
      <c r="C8" s="278" t="s">
        <v>160</v>
      </c>
      <c r="D8" s="279">
        <v>30890</v>
      </c>
      <c r="E8" s="279">
        <v>28767</v>
      </c>
      <c r="F8" s="279">
        <v>-2123</v>
      </c>
      <c r="G8" s="279"/>
      <c r="H8" s="280" t="s">
        <v>161</v>
      </c>
    </row>
    <row r="9" ht="24" customHeight="1" spans="1:8">
      <c r="A9" s="277">
        <v>5</v>
      </c>
      <c r="B9" s="277">
        <v>50103</v>
      </c>
      <c r="C9" s="281" t="s">
        <v>162</v>
      </c>
      <c r="D9" s="279">
        <v>6000</v>
      </c>
      <c r="E9" s="279">
        <v>6000</v>
      </c>
      <c r="F9" s="279">
        <v>0</v>
      </c>
      <c r="G9" s="279"/>
      <c r="H9" s="280" t="s">
        <v>163</v>
      </c>
    </row>
    <row r="10" ht="24" customHeight="1" spans="1:8">
      <c r="A10" s="277">
        <v>6</v>
      </c>
      <c r="B10" s="277">
        <v>50199</v>
      </c>
      <c r="C10" s="278" t="s">
        <v>164</v>
      </c>
      <c r="D10" s="279">
        <v>6005.93</v>
      </c>
      <c r="E10" s="279">
        <v>5599.09</v>
      </c>
      <c r="F10" s="279">
        <v>-406.84</v>
      </c>
      <c r="G10" s="279"/>
      <c r="H10" s="282"/>
    </row>
    <row r="11" s="256" customFormat="1" ht="20.1" customHeight="1" spans="1:244">
      <c r="A11" s="271">
        <v>7</v>
      </c>
      <c r="B11" s="277"/>
      <c r="C11" s="283" t="s">
        <v>165</v>
      </c>
      <c r="D11" s="273">
        <v>6829.7</v>
      </c>
      <c r="E11" s="273">
        <v>7002.4</v>
      </c>
      <c r="F11" s="273">
        <v>172.7</v>
      </c>
      <c r="G11" s="273"/>
      <c r="H11" s="282"/>
      <c r="I11" s="302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  <c r="V11" s="258"/>
      <c r="W11" s="258"/>
      <c r="X11" s="258"/>
      <c r="Y11" s="258"/>
      <c r="Z11" s="258"/>
      <c r="AA11" s="258"/>
      <c r="AB11" s="258"/>
      <c r="AC11" s="258"/>
      <c r="AD11" s="258"/>
      <c r="AE11" s="258"/>
      <c r="AF11" s="258"/>
      <c r="AG11" s="258"/>
      <c r="AH11" s="258"/>
      <c r="AI11" s="258"/>
      <c r="AJ11" s="258"/>
      <c r="AK11" s="258"/>
      <c r="AL11" s="258"/>
      <c r="AM11" s="258"/>
      <c r="AN11" s="258"/>
      <c r="AO11" s="258"/>
      <c r="AP11" s="258"/>
      <c r="AQ11" s="258"/>
      <c r="AR11" s="258"/>
      <c r="AS11" s="258"/>
      <c r="AT11" s="258"/>
      <c r="AU11" s="258"/>
      <c r="AV11" s="258"/>
      <c r="AW11" s="258"/>
      <c r="AX11" s="258"/>
      <c r="AY11" s="258"/>
      <c r="AZ11" s="258"/>
      <c r="BA11" s="258"/>
      <c r="BB11" s="258"/>
      <c r="BC11" s="258"/>
      <c r="BD11" s="258"/>
      <c r="BE11" s="258"/>
      <c r="BF11" s="258"/>
      <c r="BG11" s="258"/>
      <c r="BH11" s="258"/>
      <c r="BI11" s="258"/>
      <c r="BJ11" s="258"/>
      <c r="BK11" s="258"/>
      <c r="BL11" s="258"/>
      <c r="BM11" s="258"/>
      <c r="BN11" s="258"/>
      <c r="BO11" s="258"/>
      <c r="BP11" s="258"/>
      <c r="BQ11" s="258"/>
      <c r="BR11" s="258"/>
      <c r="BS11" s="258"/>
      <c r="BT11" s="258"/>
      <c r="BU11" s="258"/>
      <c r="BV11" s="258"/>
      <c r="BW11" s="258"/>
      <c r="BX11" s="258"/>
      <c r="BY11" s="258"/>
      <c r="BZ11" s="258"/>
      <c r="CA11" s="258"/>
      <c r="CB11" s="258"/>
      <c r="CC11" s="258"/>
      <c r="CD11" s="258"/>
      <c r="CE11" s="258"/>
      <c r="CF11" s="258"/>
      <c r="CG11" s="258"/>
      <c r="CH11" s="258"/>
      <c r="CI11" s="258"/>
      <c r="CJ11" s="258"/>
      <c r="CK11" s="258"/>
      <c r="CL11" s="258"/>
      <c r="CM11" s="258"/>
      <c r="CN11" s="258"/>
      <c r="CO11" s="258"/>
      <c r="CP11" s="258"/>
      <c r="CQ11" s="258"/>
      <c r="CR11" s="258"/>
      <c r="CS11" s="258"/>
      <c r="CT11" s="258"/>
      <c r="CU11" s="258"/>
      <c r="CV11" s="258"/>
      <c r="CW11" s="258"/>
      <c r="CX11" s="258"/>
      <c r="CY11" s="258"/>
      <c r="CZ11" s="258"/>
      <c r="DA11" s="258"/>
      <c r="DB11" s="258"/>
      <c r="DC11" s="258"/>
      <c r="DD11" s="258"/>
      <c r="DE11" s="258"/>
      <c r="DF11" s="258"/>
      <c r="DG11" s="258"/>
      <c r="DH11" s="258"/>
      <c r="DI11" s="258"/>
      <c r="DJ11" s="258"/>
      <c r="DK11" s="258"/>
      <c r="DL11" s="258"/>
      <c r="DM11" s="258"/>
      <c r="DN11" s="258"/>
      <c r="DO11" s="258"/>
      <c r="DP11" s="258"/>
      <c r="DQ11" s="258"/>
      <c r="DR11" s="258"/>
      <c r="DS11" s="258"/>
      <c r="DT11" s="258"/>
      <c r="DU11" s="258"/>
      <c r="DV11" s="258"/>
      <c r="DW11" s="258"/>
      <c r="DX11" s="258"/>
      <c r="DY11" s="258"/>
      <c r="DZ11" s="258"/>
      <c r="EA11" s="258"/>
      <c r="EB11" s="258"/>
      <c r="EC11" s="258"/>
      <c r="ED11" s="258"/>
      <c r="EE11" s="258"/>
      <c r="EF11" s="258"/>
      <c r="EG11" s="258"/>
      <c r="EH11" s="258"/>
      <c r="EI11" s="258"/>
      <c r="EJ11" s="258"/>
      <c r="EK11" s="258"/>
      <c r="EL11" s="258"/>
      <c r="EM11" s="258"/>
      <c r="EN11" s="258"/>
      <c r="EO11" s="258"/>
      <c r="EP11" s="258"/>
      <c r="EQ11" s="258"/>
      <c r="ER11" s="258"/>
      <c r="ES11" s="258"/>
      <c r="ET11" s="258"/>
      <c r="EU11" s="258"/>
      <c r="EV11" s="258"/>
      <c r="EW11" s="258"/>
      <c r="EX11" s="258"/>
      <c r="EY11" s="258"/>
      <c r="EZ11" s="258"/>
      <c r="FA11" s="258"/>
      <c r="FB11" s="258"/>
      <c r="FC11" s="258"/>
      <c r="FD11" s="258"/>
      <c r="FE11" s="258"/>
      <c r="FF11" s="258"/>
      <c r="FG11" s="258"/>
      <c r="FH11" s="258"/>
      <c r="FI11" s="258"/>
      <c r="FJ11" s="258"/>
      <c r="FK11" s="258"/>
      <c r="FL11" s="258"/>
      <c r="FM11" s="258"/>
      <c r="FN11" s="258"/>
      <c r="FO11" s="258"/>
      <c r="FP11" s="258"/>
      <c r="FQ11" s="258"/>
      <c r="FR11" s="258"/>
      <c r="FS11" s="258"/>
      <c r="FT11" s="258"/>
      <c r="FU11" s="258"/>
      <c r="FV11" s="258"/>
      <c r="FW11" s="258"/>
      <c r="FX11" s="258"/>
      <c r="FY11" s="258"/>
      <c r="FZ11" s="258"/>
      <c r="GA11" s="258"/>
      <c r="GB11" s="258"/>
      <c r="GC11" s="258"/>
      <c r="GD11" s="258"/>
      <c r="GE11" s="258"/>
      <c r="GF11" s="258"/>
      <c r="GG11" s="258"/>
      <c r="GH11" s="258"/>
      <c r="GI11" s="258"/>
      <c r="GJ11" s="258"/>
      <c r="GK11" s="258"/>
      <c r="GL11" s="258"/>
      <c r="GM11" s="258"/>
      <c r="GN11" s="258"/>
      <c r="GO11" s="258"/>
      <c r="GP11" s="258"/>
      <c r="GQ11" s="258"/>
      <c r="GR11" s="258"/>
      <c r="GS11" s="258"/>
      <c r="GT11" s="258"/>
      <c r="GU11" s="258"/>
      <c r="GV11" s="258"/>
      <c r="GW11" s="258"/>
      <c r="GX11" s="258"/>
      <c r="GY11" s="258"/>
      <c r="GZ11" s="258"/>
      <c r="HA11" s="258"/>
      <c r="HB11" s="258"/>
      <c r="HC11" s="258"/>
      <c r="HD11" s="258"/>
      <c r="HE11" s="258"/>
      <c r="HF11" s="258"/>
      <c r="HG11" s="258"/>
      <c r="HH11" s="258"/>
      <c r="HI11" s="258"/>
      <c r="HJ11" s="258"/>
      <c r="HK11" s="258"/>
      <c r="HL11" s="258"/>
      <c r="HM11" s="258"/>
      <c r="HN11" s="258"/>
      <c r="HO11" s="258"/>
      <c r="HP11" s="258"/>
      <c r="HQ11" s="258"/>
      <c r="HR11" s="258"/>
      <c r="HS11" s="258"/>
      <c r="HT11" s="258"/>
      <c r="HU11" s="258"/>
      <c r="HV11" s="258"/>
      <c r="HW11" s="258"/>
      <c r="HX11" s="258"/>
      <c r="HY11" s="258"/>
      <c r="HZ11" s="258"/>
      <c r="IA11" s="258"/>
      <c r="IB11" s="258"/>
      <c r="IC11" s="258"/>
      <c r="ID11" s="258"/>
      <c r="IE11" s="258"/>
      <c r="IF11" s="258"/>
      <c r="IG11" s="258"/>
      <c r="IH11" s="258"/>
      <c r="II11" s="258"/>
      <c r="IJ11" s="258"/>
    </row>
    <row r="12" s="257" customFormat="1" ht="24" customHeight="1" spans="1:9">
      <c r="A12" s="277">
        <v>8</v>
      </c>
      <c r="B12" s="277">
        <v>50201</v>
      </c>
      <c r="C12" s="278" t="s">
        <v>166</v>
      </c>
      <c r="D12" s="279">
        <v>3710.4</v>
      </c>
      <c r="E12" s="279">
        <v>3756.3</v>
      </c>
      <c r="F12" s="279">
        <v>45.9000000000001</v>
      </c>
      <c r="G12" s="279"/>
      <c r="H12" s="280" t="s">
        <v>167</v>
      </c>
      <c r="I12" s="63"/>
    </row>
    <row r="13" s="256" customFormat="1" ht="24" customHeight="1" spans="1:244">
      <c r="A13" s="277">
        <v>9</v>
      </c>
      <c r="B13" s="277">
        <v>50208</v>
      </c>
      <c r="C13" s="278" t="s">
        <v>168</v>
      </c>
      <c r="D13" s="279">
        <v>2577.8</v>
      </c>
      <c r="E13" s="279">
        <v>2679.6</v>
      </c>
      <c r="F13" s="279">
        <v>101.8</v>
      </c>
      <c r="G13" s="279"/>
      <c r="H13" s="282" t="s">
        <v>169</v>
      </c>
      <c r="I13" s="302"/>
      <c r="J13" s="258"/>
      <c r="K13" s="257"/>
      <c r="L13" s="258"/>
      <c r="M13" s="258"/>
      <c r="N13" s="258"/>
      <c r="O13" s="258"/>
      <c r="P13" s="258"/>
      <c r="Q13" s="258"/>
      <c r="R13" s="258"/>
      <c r="S13" s="258"/>
      <c r="T13" s="258"/>
      <c r="U13" s="258"/>
      <c r="V13" s="258"/>
      <c r="W13" s="258"/>
      <c r="X13" s="258"/>
      <c r="Y13" s="258"/>
      <c r="Z13" s="258"/>
      <c r="AA13" s="258"/>
      <c r="AB13" s="258"/>
      <c r="AC13" s="258"/>
      <c r="AD13" s="258"/>
      <c r="AE13" s="258"/>
      <c r="AF13" s="258"/>
      <c r="AG13" s="258"/>
      <c r="AH13" s="258"/>
      <c r="AI13" s="258"/>
      <c r="AJ13" s="258"/>
      <c r="AK13" s="258"/>
      <c r="AL13" s="258"/>
      <c r="AM13" s="258"/>
      <c r="AN13" s="258"/>
      <c r="AO13" s="258"/>
      <c r="AP13" s="258"/>
      <c r="AQ13" s="258"/>
      <c r="AR13" s="258"/>
      <c r="AS13" s="258"/>
      <c r="AT13" s="258"/>
      <c r="AU13" s="258"/>
      <c r="AV13" s="258"/>
      <c r="AW13" s="258"/>
      <c r="AX13" s="258"/>
      <c r="AY13" s="258"/>
      <c r="AZ13" s="258"/>
      <c r="BA13" s="258"/>
      <c r="BB13" s="258"/>
      <c r="BC13" s="258"/>
      <c r="BD13" s="258"/>
      <c r="BE13" s="258"/>
      <c r="BF13" s="258"/>
      <c r="BG13" s="258"/>
      <c r="BH13" s="258"/>
      <c r="BI13" s="258"/>
      <c r="BJ13" s="258"/>
      <c r="BK13" s="258"/>
      <c r="BL13" s="258"/>
      <c r="BM13" s="258"/>
      <c r="BN13" s="258"/>
      <c r="BO13" s="258"/>
      <c r="BP13" s="258"/>
      <c r="BQ13" s="258"/>
      <c r="BR13" s="258"/>
      <c r="BS13" s="258"/>
      <c r="BT13" s="258"/>
      <c r="BU13" s="258"/>
      <c r="BV13" s="258"/>
      <c r="BW13" s="258"/>
      <c r="BX13" s="258"/>
      <c r="BY13" s="258"/>
      <c r="BZ13" s="258"/>
      <c r="CA13" s="258"/>
      <c r="CB13" s="258"/>
      <c r="CC13" s="258"/>
      <c r="CD13" s="258"/>
      <c r="CE13" s="258"/>
      <c r="CF13" s="258"/>
      <c r="CG13" s="258"/>
      <c r="CH13" s="258"/>
      <c r="CI13" s="258"/>
      <c r="CJ13" s="258"/>
      <c r="CK13" s="258"/>
      <c r="CL13" s="258"/>
      <c r="CM13" s="258"/>
      <c r="CN13" s="258"/>
      <c r="CO13" s="258"/>
      <c r="CP13" s="258"/>
      <c r="CQ13" s="258"/>
      <c r="CR13" s="258"/>
      <c r="CS13" s="258"/>
      <c r="CT13" s="258"/>
      <c r="CU13" s="258"/>
      <c r="CV13" s="258"/>
      <c r="CW13" s="258"/>
      <c r="CX13" s="258"/>
      <c r="CY13" s="258"/>
      <c r="CZ13" s="258"/>
      <c r="DA13" s="258"/>
      <c r="DB13" s="258"/>
      <c r="DC13" s="258"/>
      <c r="DD13" s="258"/>
      <c r="DE13" s="258"/>
      <c r="DF13" s="258"/>
      <c r="DG13" s="258"/>
      <c r="DH13" s="258"/>
      <c r="DI13" s="258"/>
      <c r="DJ13" s="258"/>
      <c r="DK13" s="258"/>
      <c r="DL13" s="258"/>
      <c r="DM13" s="258"/>
      <c r="DN13" s="258"/>
      <c r="DO13" s="258"/>
      <c r="DP13" s="258"/>
      <c r="DQ13" s="258"/>
      <c r="DR13" s="258"/>
      <c r="DS13" s="258"/>
      <c r="DT13" s="258"/>
      <c r="DU13" s="258"/>
      <c r="DV13" s="258"/>
      <c r="DW13" s="258"/>
      <c r="DX13" s="258"/>
      <c r="DY13" s="258"/>
      <c r="DZ13" s="258"/>
      <c r="EA13" s="258"/>
      <c r="EB13" s="258"/>
      <c r="EC13" s="258"/>
      <c r="ED13" s="258"/>
      <c r="EE13" s="258"/>
      <c r="EF13" s="258"/>
      <c r="EG13" s="258"/>
      <c r="EH13" s="258"/>
      <c r="EI13" s="258"/>
      <c r="EJ13" s="258"/>
      <c r="EK13" s="258"/>
      <c r="EL13" s="258"/>
      <c r="EM13" s="258"/>
      <c r="EN13" s="258"/>
      <c r="EO13" s="258"/>
      <c r="EP13" s="258"/>
      <c r="EQ13" s="258"/>
      <c r="ER13" s="258"/>
      <c r="ES13" s="258"/>
      <c r="ET13" s="258"/>
      <c r="EU13" s="258"/>
      <c r="EV13" s="258"/>
      <c r="EW13" s="258"/>
      <c r="EX13" s="258"/>
      <c r="EY13" s="258"/>
      <c r="EZ13" s="258"/>
      <c r="FA13" s="258"/>
      <c r="FB13" s="258"/>
      <c r="FC13" s="258"/>
      <c r="FD13" s="258"/>
      <c r="FE13" s="258"/>
      <c r="FF13" s="258"/>
      <c r="FG13" s="258"/>
      <c r="FH13" s="258"/>
      <c r="FI13" s="258"/>
      <c r="FJ13" s="258"/>
      <c r="FK13" s="258"/>
      <c r="FL13" s="258"/>
      <c r="FM13" s="258"/>
      <c r="FN13" s="258"/>
      <c r="FO13" s="258"/>
      <c r="FP13" s="258"/>
      <c r="FQ13" s="258"/>
      <c r="FR13" s="258"/>
      <c r="FS13" s="258"/>
      <c r="FT13" s="258"/>
      <c r="FU13" s="258"/>
      <c r="FV13" s="258"/>
      <c r="FW13" s="258"/>
      <c r="FX13" s="258"/>
      <c r="FY13" s="258"/>
      <c r="FZ13" s="258"/>
      <c r="GA13" s="258"/>
      <c r="GB13" s="258"/>
      <c r="GC13" s="258"/>
      <c r="GD13" s="258"/>
      <c r="GE13" s="258"/>
      <c r="GF13" s="258"/>
      <c r="GG13" s="258"/>
      <c r="GH13" s="258"/>
      <c r="GI13" s="258"/>
      <c r="GJ13" s="258"/>
      <c r="GK13" s="258"/>
      <c r="GL13" s="258"/>
      <c r="GM13" s="258"/>
      <c r="GN13" s="258"/>
      <c r="GO13" s="258"/>
      <c r="GP13" s="258"/>
      <c r="GQ13" s="258"/>
      <c r="GR13" s="258"/>
      <c r="GS13" s="258"/>
      <c r="GT13" s="258"/>
      <c r="GU13" s="258"/>
      <c r="GV13" s="258"/>
      <c r="GW13" s="258"/>
      <c r="GX13" s="258"/>
      <c r="GY13" s="258"/>
      <c r="GZ13" s="258"/>
      <c r="HA13" s="258"/>
      <c r="HB13" s="258"/>
      <c r="HC13" s="258"/>
      <c r="HD13" s="258"/>
      <c r="HE13" s="258"/>
      <c r="HF13" s="258"/>
      <c r="HG13" s="258"/>
      <c r="HH13" s="258"/>
      <c r="HI13" s="258"/>
      <c r="HJ13" s="258"/>
      <c r="HK13" s="258"/>
      <c r="HL13" s="258"/>
      <c r="HM13" s="258"/>
      <c r="HN13" s="258"/>
      <c r="HO13" s="258"/>
      <c r="HP13" s="258"/>
      <c r="HQ13" s="258"/>
      <c r="HR13" s="258"/>
      <c r="HS13" s="258"/>
      <c r="HT13" s="258"/>
      <c r="HU13" s="258"/>
      <c r="HV13" s="258"/>
      <c r="HW13" s="258"/>
      <c r="HX13" s="258"/>
      <c r="HY13" s="258"/>
      <c r="HZ13" s="258"/>
      <c r="IA13" s="258"/>
      <c r="IB13" s="258"/>
      <c r="IC13" s="258"/>
      <c r="ID13" s="258"/>
      <c r="IE13" s="258"/>
      <c r="IF13" s="258"/>
      <c r="IG13" s="258"/>
      <c r="IH13" s="258"/>
      <c r="II13" s="258"/>
      <c r="IJ13" s="258"/>
    </row>
    <row r="14" s="256" customFormat="1" ht="21" customHeight="1" spans="1:244">
      <c r="A14" s="277">
        <v>10</v>
      </c>
      <c r="B14" s="277">
        <v>50299</v>
      </c>
      <c r="C14" s="278" t="s">
        <v>170</v>
      </c>
      <c r="D14" s="279">
        <v>541.5</v>
      </c>
      <c r="E14" s="279">
        <v>566.5</v>
      </c>
      <c r="F14" s="279">
        <v>25</v>
      </c>
      <c r="G14" s="279"/>
      <c r="H14" s="276"/>
      <c r="I14" s="302"/>
      <c r="J14" s="258"/>
      <c r="K14" s="257"/>
      <c r="L14" s="258"/>
      <c r="M14" s="258"/>
      <c r="N14" s="258"/>
      <c r="O14" s="258"/>
      <c r="P14" s="258"/>
      <c r="Q14" s="258"/>
      <c r="R14" s="258"/>
      <c r="S14" s="258"/>
      <c r="T14" s="258"/>
      <c r="U14" s="258"/>
      <c r="V14" s="258"/>
      <c r="W14" s="258"/>
      <c r="X14" s="258"/>
      <c r="Y14" s="258"/>
      <c r="Z14" s="258"/>
      <c r="AA14" s="258"/>
      <c r="AB14" s="258"/>
      <c r="AC14" s="258"/>
      <c r="AD14" s="258"/>
      <c r="AE14" s="258"/>
      <c r="AF14" s="258"/>
      <c r="AG14" s="258"/>
      <c r="AH14" s="258"/>
      <c r="AI14" s="258"/>
      <c r="AJ14" s="258"/>
      <c r="AK14" s="258"/>
      <c r="AL14" s="258"/>
      <c r="AM14" s="258"/>
      <c r="AN14" s="258"/>
      <c r="AO14" s="258"/>
      <c r="AP14" s="258"/>
      <c r="AQ14" s="258"/>
      <c r="AR14" s="258"/>
      <c r="AS14" s="258"/>
      <c r="AT14" s="258"/>
      <c r="AU14" s="258"/>
      <c r="AV14" s="258"/>
      <c r="AW14" s="258"/>
      <c r="AX14" s="258"/>
      <c r="AY14" s="258"/>
      <c r="AZ14" s="258"/>
      <c r="BA14" s="258"/>
      <c r="BB14" s="258"/>
      <c r="BC14" s="258"/>
      <c r="BD14" s="258"/>
      <c r="BE14" s="258"/>
      <c r="BF14" s="258"/>
      <c r="BG14" s="258"/>
      <c r="BH14" s="258"/>
      <c r="BI14" s="258"/>
      <c r="BJ14" s="258"/>
      <c r="BK14" s="258"/>
      <c r="BL14" s="258"/>
      <c r="BM14" s="258"/>
      <c r="BN14" s="258"/>
      <c r="BO14" s="258"/>
      <c r="BP14" s="258"/>
      <c r="BQ14" s="258"/>
      <c r="BR14" s="258"/>
      <c r="BS14" s="258"/>
      <c r="BT14" s="258"/>
      <c r="BU14" s="258"/>
      <c r="BV14" s="258"/>
      <c r="BW14" s="258"/>
      <c r="BX14" s="258"/>
      <c r="BY14" s="258"/>
      <c r="BZ14" s="258"/>
      <c r="CA14" s="258"/>
      <c r="CB14" s="258"/>
      <c r="CC14" s="258"/>
      <c r="CD14" s="258"/>
      <c r="CE14" s="258"/>
      <c r="CF14" s="258"/>
      <c r="CG14" s="258"/>
      <c r="CH14" s="258"/>
      <c r="CI14" s="258"/>
      <c r="CJ14" s="258"/>
      <c r="CK14" s="258"/>
      <c r="CL14" s="258"/>
      <c r="CM14" s="258"/>
      <c r="CN14" s="258"/>
      <c r="CO14" s="258"/>
      <c r="CP14" s="258"/>
      <c r="CQ14" s="258"/>
      <c r="CR14" s="258"/>
      <c r="CS14" s="258"/>
      <c r="CT14" s="258"/>
      <c r="CU14" s="258"/>
      <c r="CV14" s="258"/>
      <c r="CW14" s="258"/>
      <c r="CX14" s="258"/>
      <c r="CY14" s="258"/>
      <c r="CZ14" s="258"/>
      <c r="DA14" s="258"/>
      <c r="DB14" s="258"/>
      <c r="DC14" s="258"/>
      <c r="DD14" s="258"/>
      <c r="DE14" s="258"/>
      <c r="DF14" s="258"/>
      <c r="DG14" s="258"/>
      <c r="DH14" s="258"/>
      <c r="DI14" s="258"/>
      <c r="DJ14" s="258"/>
      <c r="DK14" s="258"/>
      <c r="DL14" s="258"/>
      <c r="DM14" s="258"/>
      <c r="DN14" s="258"/>
      <c r="DO14" s="258"/>
      <c r="DP14" s="258"/>
      <c r="DQ14" s="258"/>
      <c r="DR14" s="258"/>
      <c r="DS14" s="258"/>
      <c r="DT14" s="258"/>
      <c r="DU14" s="258"/>
      <c r="DV14" s="258"/>
      <c r="DW14" s="258"/>
      <c r="DX14" s="258"/>
      <c r="DY14" s="258"/>
      <c r="DZ14" s="258"/>
      <c r="EA14" s="258"/>
      <c r="EB14" s="258"/>
      <c r="EC14" s="258"/>
      <c r="ED14" s="258"/>
      <c r="EE14" s="258"/>
      <c r="EF14" s="258"/>
      <c r="EG14" s="258"/>
      <c r="EH14" s="258"/>
      <c r="EI14" s="258"/>
      <c r="EJ14" s="258"/>
      <c r="EK14" s="258"/>
      <c r="EL14" s="258"/>
      <c r="EM14" s="258"/>
      <c r="EN14" s="258"/>
      <c r="EO14" s="258"/>
      <c r="EP14" s="258"/>
      <c r="EQ14" s="258"/>
      <c r="ER14" s="258"/>
      <c r="ES14" s="258"/>
      <c r="ET14" s="258"/>
      <c r="EU14" s="258"/>
      <c r="EV14" s="258"/>
      <c r="EW14" s="258"/>
      <c r="EX14" s="258"/>
      <c r="EY14" s="258"/>
      <c r="EZ14" s="258"/>
      <c r="FA14" s="258"/>
      <c r="FB14" s="258"/>
      <c r="FC14" s="258"/>
      <c r="FD14" s="258"/>
      <c r="FE14" s="258"/>
      <c r="FF14" s="258"/>
      <c r="FG14" s="258"/>
      <c r="FH14" s="258"/>
      <c r="FI14" s="258"/>
      <c r="FJ14" s="258"/>
      <c r="FK14" s="258"/>
      <c r="FL14" s="258"/>
      <c r="FM14" s="258"/>
      <c r="FN14" s="258"/>
      <c r="FO14" s="258"/>
      <c r="FP14" s="258"/>
      <c r="FQ14" s="258"/>
      <c r="FR14" s="258"/>
      <c r="FS14" s="258"/>
      <c r="FT14" s="258"/>
      <c r="FU14" s="258"/>
      <c r="FV14" s="258"/>
      <c r="FW14" s="258"/>
      <c r="FX14" s="258"/>
      <c r="FY14" s="258"/>
      <c r="FZ14" s="258"/>
      <c r="GA14" s="258"/>
      <c r="GB14" s="258"/>
      <c r="GC14" s="258"/>
      <c r="GD14" s="258"/>
      <c r="GE14" s="258"/>
      <c r="GF14" s="258"/>
      <c r="GG14" s="258"/>
      <c r="GH14" s="258"/>
      <c r="GI14" s="258"/>
      <c r="GJ14" s="258"/>
      <c r="GK14" s="258"/>
      <c r="GL14" s="258"/>
      <c r="GM14" s="258"/>
      <c r="GN14" s="258"/>
      <c r="GO14" s="258"/>
      <c r="GP14" s="258"/>
      <c r="GQ14" s="258"/>
      <c r="GR14" s="258"/>
      <c r="GS14" s="258"/>
      <c r="GT14" s="258"/>
      <c r="GU14" s="258"/>
      <c r="GV14" s="258"/>
      <c r="GW14" s="258"/>
      <c r="GX14" s="258"/>
      <c r="GY14" s="258"/>
      <c r="GZ14" s="258"/>
      <c r="HA14" s="258"/>
      <c r="HB14" s="258"/>
      <c r="HC14" s="258"/>
      <c r="HD14" s="258"/>
      <c r="HE14" s="258"/>
      <c r="HF14" s="258"/>
      <c r="HG14" s="258"/>
      <c r="HH14" s="258"/>
      <c r="HI14" s="258"/>
      <c r="HJ14" s="258"/>
      <c r="HK14" s="258"/>
      <c r="HL14" s="258"/>
      <c r="HM14" s="258"/>
      <c r="HN14" s="258"/>
      <c r="HO14" s="258"/>
      <c r="HP14" s="258"/>
      <c r="HQ14" s="258"/>
      <c r="HR14" s="258"/>
      <c r="HS14" s="258"/>
      <c r="HT14" s="258"/>
      <c r="HU14" s="258"/>
      <c r="HV14" s="258"/>
      <c r="HW14" s="258"/>
      <c r="HX14" s="258"/>
      <c r="HY14" s="258"/>
      <c r="HZ14" s="258"/>
      <c r="IA14" s="258"/>
      <c r="IB14" s="258"/>
      <c r="IC14" s="258"/>
      <c r="ID14" s="258"/>
      <c r="IE14" s="258"/>
      <c r="IF14" s="258"/>
      <c r="IG14" s="258"/>
      <c r="IH14" s="258"/>
      <c r="II14" s="258"/>
      <c r="IJ14" s="258"/>
    </row>
    <row r="15" s="258" customFormat="1" ht="21" customHeight="1" spans="1:9">
      <c r="A15" s="271">
        <v>11</v>
      </c>
      <c r="B15" s="277"/>
      <c r="C15" s="283" t="s">
        <v>171</v>
      </c>
      <c r="D15" s="273">
        <v>48497.8121</v>
      </c>
      <c r="E15" s="273">
        <v>29482.2</v>
      </c>
      <c r="F15" s="273">
        <v>-19015.6121</v>
      </c>
      <c r="G15" s="273"/>
      <c r="H15" s="284"/>
      <c r="I15" s="302"/>
    </row>
    <row r="16" s="257" customFormat="1" ht="21" customHeight="1" spans="1:9">
      <c r="A16" s="277">
        <v>12</v>
      </c>
      <c r="B16" s="277">
        <v>50399</v>
      </c>
      <c r="C16" s="278" t="s">
        <v>172</v>
      </c>
      <c r="D16" s="279">
        <v>30041.3121</v>
      </c>
      <c r="E16" s="279">
        <v>14297</v>
      </c>
      <c r="F16" s="279">
        <v>-15744.3121</v>
      </c>
      <c r="G16" s="279"/>
      <c r="H16" s="284"/>
      <c r="I16" s="63"/>
    </row>
    <row r="17" s="257" customFormat="1" ht="21" customHeight="1" spans="1:9">
      <c r="A17" s="277">
        <v>13</v>
      </c>
      <c r="B17" s="277">
        <v>50601</v>
      </c>
      <c r="C17" s="278" t="s">
        <v>173</v>
      </c>
      <c r="D17" s="279">
        <v>18456.5</v>
      </c>
      <c r="E17" s="279">
        <v>15185.2</v>
      </c>
      <c r="F17" s="279">
        <v>-3271.3</v>
      </c>
      <c r="G17" s="279"/>
      <c r="H17" s="284"/>
      <c r="I17" s="63"/>
    </row>
    <row r="18" s="257" customFormat="1" ht="21" customHeight="1" spans="1:12">
      <c r="A18" s="277">
        <v>14</v>
      </c>
      <c r="B18" s="277"/>
      <c r="C18" s="278" t="s">
        <v>174</v>
      </c>
      <c r="D18" s="279">
        <v>4768</v>
      </c>
      <c r="E18" s="279">
        <v>3531.92</v>
      </c>
      <c r="F18" s="279">
        <v>-1236.08</v>
      </c>
      <c r="G18" s="279"/>
      <c r="H18" s="284"/>
      <c r="I18" s="63"/>
      <c r="L18" s="257">
        <v>7350</v>
      </c>
    </row>
    <row r="19" s="258" customFormat="1" ht="21" customHeight="1" spans="1:9">
      <c r="A19" s="271">
        <v>15</v>
      </c>
      <c r="B19" s="277">
        <v>50999</v>
      </c>
      <c r="C19" s="283" t="s">
        <v>175</v>
      </c>
      <c r="D19" s="273">
        <v>4730</v>
      </c>
      <c r="E19" s="273">
        <v>5772</v>
      </c>
      <c r="F19" s="273">
        <v>1042</v>
      </c>
      <c r="G19" s="273"/>
      <c r="H19" s="285"/>
      <c r="I19" s="302"/>
    </row>
    <row r="20" s="258" customFormat="1" ht="21" customHeight="1" spans="1:9">
      <c r="A20" s="271">
        <v>16</v>
      </c>
      <c r="B20" s="277">
        <v>51101</v>
      </c>
      <c r="C20" s="283" t="s">
        <v>176</v>
      </c>
      <c r="D20" s="273">
        <v>6973</v>
      </c>
      <c r="E20" s="273">
        <v>6050</v>
      </c>
      <c r="F20" s="273">
        <v>-923</v>
      </c>
      <c r="G20" s="273"/>
      <c r="H20" s="286"/>
      <c r="I20" s="302"/>
    </row>
    <row r="21" s="258" customFormat="1" ht="21" customHeight="1" spans="1:9">
      <c r="A21" s="271">
        <v>17</v>
      </c>
      <c r="B21" s="277">
        <v>51201</v>
      </c>
      <c r="C21" s="283" t="s">
        <v>177</v>
      </c>
      <c r="D21" s="273">
        <v>7773</v>
      </c>
      <c r="E21" s="273">
        <v>15254.05</v>
      </c>
      <c r="F21" s="273">
        <v>7481.05</v>
      </c>
      <c r="G21" s="273"/>
      <c r="H21" s="287" t="s">
        <v>178</v>
      </c>
      <c r="I21" s="302"/>
    </row>
    <row r="22" s="258" customFormat="1" ht="21" customHeight="1" spans="1:9">
      <c r="A22" s="271">
        <v>18</v>
      </c>
      <c r="B22" s="277">
        <v>51401</v>
      </c>
      <c r="C22" s="283" t="s">
        <v>179</v>
      </c>
      <c r="D22" s="288">
        <v>3000</v>
      </c>
      <c r="E22" s="288">
        <v>1500</v>
      </c>
      <c r="F22" s="273">
        <v>-1500</v>
      </c>
      <c r="G22" s="273"/>
      <c r="H22" s="289" t="s">
        <v>180</v>
      </c>
      <c r="I22" s="302"/>
    </row>
    <row r="23" s="258" customFormat="1" ht="21" customHeight="1" spans="1:9">
      <c r="A23" s="271">
        <v>19</v>
      </c>
      <c r="B23" s="277">
        <v>59999</v>
      </c>
      <c r="C23" s="283" t="s">
        <v>181</v>
      </c>
      <c r="D23" s="288">
        <v>712</v>
      </c>
      <c r="E23" s="288">
        <v>712</v>
      </c>
      <c r="F23" s="273">
        <v>0</v>
      </c>
      <c r="G23" s="273"/>
      <c r="H23" s="287" t="s">
        <v>182</v>
      </c>
      <c r="I23" s="302"/>
    </row>
    <row r="24" s="258" customFormat="1" ht="21" customHeight="1" spans="1:9">
      <c r="A24" s="271">
        <v>20</v>
      </c>
      <c r="B24" s="277">
        <v>51307</v>
      </c>
      <c r="C24" s="283" t="s">
        <v>183</v>
      </c>
      <c r="D24" s="288">
        <v>9693.16794305883</v>
      </c>
      <c r="E24" s="288">
        <v>11208.2827128484</v>
      </c>
      <c r="F24" s="273">
        <v>1515.11476978957</v>
      </c>
      <c r="G24" s="273"/>
      <c r="H24" s="290"/>
      <c r="I24" s="302"/>
    </row>
    <row r="25" s="258" customFormat="1" ht="21" customHeight="1" spans="1:9">
      <c r="A25" s="271">
        <v>21</v>
      </c>
      <c r="B25" s="283"/>
      <c r="C25" s="283" t="s">
        <v>184</v>
      </c>
      <c r="D25" s="288">
        <v>127945</v>
      </c>
      <c r="E25" s="288">
        <v>128497</v>
      </c>
      <c r="F25" s="273">
        <v>552</v>
      </c>
      <c r="G25" s="273"/>
      <c r="H25" s="290"/>
      <c r="I25" s="302"/>
    </row>
    <row r="26" s="257" customFormat="1" ht="24" hidden="1" customHeight="1" spans="1:9">
      <c r="A26" s="291">
        <v>19</v>
      </c>
      <c r="B26" s="292"/>
      <c r="C26" s="292" t="s">
        <v>185</v>
      </c>
      <c r="D26" s="293"/>
      <c r="E26" s="293">
        <v>7815</v>
      </c>
      <c r="F26" s="294"/>
      <c r="G26" s="294"/>
      <c r="H26" s="295"/>
      <c r="I26" s="63"/>
    </row>
    <row r="27" spans="2:8">
      <c r="B27" s="296"/>
      <c r="C27" s="296"/>
      <c r="D27" s="297"/>
      <c r="E27" s="298"/>
      <c r="F27" s="298"/>
      <c r="G27" s="299"/>
      <c r="H27" s="300"/>
    </row>
  </sheetData>
  <mergeCells count="2">
    <mergeCell ref="A1:H1"/>
    <mergeCell ref="E2:F2"/>
  </mergeCells>
  <printOptions verticalCentered="1"/>
  <pageMargins left="0.747916666666667" right="0.0777777777777778" top="0.471527777777778" bottom="0.354166666666667" header="0.507638888888889" footer="0.354166666666667"/>
  <pageSetup paperSize="8" scale="87" firstPageNumber="6" fitToHeight="0" orientation="landscape" useFirstPageNumber="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50"/>
  <sheetViews>
    <sheetView workbookViewId="0">
      <selection activeCell="K12" sqref="K12"/>
    </sheetView>
  </sheetViews>
  <sheetFormatPr defaultColWidth="9" defaultRowHeight="14.4"/>
  <cols>
    <col min="1" max="1" width="4.375" style="209" customWidth="1"/>
    <col min="2" max="2" width="9" style="210"/>
    <col min="3" max="3" width="48.75" style="209" customWidth="1"/>
    <col min="4" max="4" width="9.625" style="211" customWidth="1"/>
    <col min="5" max="6" width="10.5" style="211" customWidth="1"/>
    <col min="7" max="7" width="10.5" style="209" customWidth="1"/>
    <col min="8" max="8" width="9.5" style="209" customWidth="1"/>
    <col min="9" max="16384" width="9" style="209"/>
  </cols>
  <sheetData>
    <row r="1" ht="15.6" spans="2:8">
      <c r="B1" s="212"/>
      <c r="G1" s="213" t="s">
        <v>180</v>
      </c>
      <c r="H1" s="213"/>
    </row>
    <row r="2" s="207" customFormat="1" ht="22.2" spans="2:8">
      <c r="B2" s="214" t="s">
        <v>186</v>
      </c>
      <c r="C2" s="214"/>
      <c r="D2" s="214"/>
      <c r="E2" s="214"/>
      <c r="F2" s="214"/>
      <c r="G2" s="214"/>
      <c r="H2" s="214"/>
    </row>
    <row r="3" spans="8:8">
      <c r="H3" s="213" t="s">
        <v>20</v>
      </c>
    </row>
    <row r="4" ht="23" customHeight="1" spans="2:8">
      <c r="B4" s="215" t="s">
        <v>187</v>
      </c>
      <c r="C4" s="216"/>
      <c r="D4" s="217" t="s">
        <v>188</v>
      </c>
      <c r="E4" s="217" t="s">
        <v>189</v>
      </c>
      <c r="F4" s="218" t="s">
        <v>190</v>
      </c>
      <c r="G4" s="218"/>
      <c r="H4" s="218"/>
    </row>
    <row r="5" ht="38" customHeight="1" spans="2:8">
      <c r="B5" s="219" t="s">
        <v>191</v>
      </c>
      <c r="C5" s="216" t="s">
        <v>192</v>
      </c>
      <c r="D5" s="220"/>
      <c r="E5" s="220"/>
      <c r="F5" s="218" t="s">
        <v>22</v>
      </c>
      <c r="G5" s="221" t="s">
        <v>193</v>
      </c>
      <c r="H5" s="221" t="s">
        <v>194</v>
      </c>
    </row>
    <row r="6" spans="1:8">
      <c r="A6" s="209">
        <f t="shared" ref="A6:A69" si="0">LEN(B6)</f>
        <v>3</v>
      </c>
      <c r="B6" s="222">
        <v>201</v>
      </c>
      <c r="C6" s="223" t="s">
        <v>195</v>
      </c>
      <c r="D6" s="224">
        <f t="shared" ref="D6:F6" si="1">SUM(D7,D19,D28,D39,D50,D61,D72,D80,D89,D102,D111,D122,D134,D141,D149,D155,D162,D169,D176,D183,D190,D198,D204,D210,D217,D232)</f>
        <v>35858</v>
      </c>
      <c r="E6" s="224">
        <f t="shared" si="1"/>
        <v>33245</v>
      </c>
      <c r="F6" s="225">
        <f t="shared" si="1"/>
        <v>32083</v>
      </c>
      <c r="G6" s="226"/>
      <c r="H6" s="226"/>
    </row>
    <row r="7" s="208" customFormat="1" spans="1:8">
      <c r="A7" s="208">
        <f t="shared" si="0"/>
        <v>5</v>
      </c>
      <c r="B7" s="227">
        <v>20101</v>
      </c>
      <c r="C7" s="228" t="s">
        <v>196</v>
      </c>
      <c r="D7" s="229">
        <f t="shared" ref="D7:F7" si="2">SUM(D8:D18)</f>
        <v>482</v>
      </c>
      <c r="E7" s="229">
        <f t="shared" si="2"/>
        <v>581</v>
      </c>
      <c r="F7" s="229">
        <f t="shared" si="2"/>
        <v>492</v>
      </c>
      <c r="G7" s="230"/>
      <c r="H7" s="230"/>
    </row>
    <row r="8" spans="1:8">
      <c r="A8" s="209">
        <f t="shared" si="0"/>
        <v>7</v>
      </c>
      <c r="B8" s="222">
        <v>2010101</v>
      </c>
      <c r="C8" s="231" t="s">
        <v>197</v>
      </c>
      <c r="D8" s="232">
        <v>482</v>
      </c>
      <c r="E8" s="224">
        <v>581</v>
      </c>
      <c r="F8" s="224">
        <v>492</v>
      </c>
      <c r="G8" s="226"/>
      <c r="H8" s="226"/>
    </row>
    <row r="9" spans="1:8">
      <c r="A9" s="209">
        <f t="shared" si="0"/>
        <v>7</v>
      </c>
      <c r="B9" s="222">
        <v>2010102</v>
      </c>
      <c r="C9" s="231" t="s">
        <v>198</v>
      </c>
      <c r="D9" s="224"/>
      <c r="E9" s="224"/>
      <c r="F9" s="224"/>
      <c r="G9" s="226"/>
      <c r="H9" s="226"/>
    </row>
    <row r="10" spans="1:8">
      <c r="A10" s="209">
        <f t="shared" si="0"/>
        <v>7</v>
      </c>
      <c r="B10" s="222">
        <v>2010103</v>
      </c>
      <c r="C10" s="233" t="s">
        <v>199</v>
      </c>
      <c r="D10" s="224"/>
      <c r="E10" s="224"/>
      <c r="F10" s="224"/>
      <c r="G10" s="226"/>
      <c r="H10" s="226"/>
    </row>
    <row r="11" spans="1:8">
      <c r="A11" s="209">
        <f t="shared" si="0"/>
        <v>7</v>
      </c>
      <c r="B11" s="222">
        <v>2010104</v>
      </c>
      <c r="C11" s="233" t="s">
        <v>200</v>
      </c>
      <c r="D11" s="224"/>
      <c r="E11" s="224"/>
      <c r="F11" s="224"/>
      <c r="G11" s="226"/>
      <c r="H11" s="226"/>
    </row>
    <row r="12" spans="1:8">
      <c r="A12" s="209">
        <f t="shared" si="0"/>
        <v>7</v>
      </c>
      <c r="B12" s="222">
        <v>2010105</v>
      </c>
      <c r="C12" s="233" t="s">
        <v>201</v>
      </c>
      <c r="D12" s="224"/>
      <c r="E12" s="224"/>
      <c r="F12" s="224"/>
      <c r="G12" s="226"/>
      <c r="H12" s="226"/>
    </row>
    <row r="13" spans="1:8">
      <c r="A13" s="209">
        <f t="shared" si="0"/>
        <v>7</v>
      </c>
      <c r="B13" s="222">
        <v>2010106</v>
      </c>
      <c r="C13" s="223" t="s">
        <v>202</v>
      </c>
      <c r="D13" s="224"/>
      <c r="E13" s="224"/>
      <c r="F13" s="224"/>
      <c r="G13" s="226"/>
      <c r="H13" s="226"/>
    </row>
    <row r="14" spans="1:8">
      <c r="A14" s="209">
        <f t="shared" si="0"/>
        <v>7</v>
      </c>
      <c r="B14" s="222">
        <v>2010107</v>
      </c>
      <c r="C14" s="223" t="s">
        <v>203</v>
      </c>
      <c r="D14" s="224"/>
      <c r="E14" s="224"/>
      <c r="F14" s="224"/>
      <c r="G14" s="226"/>
      <c r="H14" s="226"/>
    </row>
    <row r="15" spans="1:8">
      <c r="A15" s="209">
        <f t="shared" si="0"/>
        <v>7</v>
      </c>
      <c r="B15" s="222">
        <v>2010108</v>
      </c>
      <c r="C15" s="223" t="s">
        <v>204</v>
      </c>
      <c r="D15" s="224"/>
      <c r="E15" s="224"/>
      <c r="F15" s="224"/>
      <c r="G15" s="226"/>
      <c r="H15" s="226"/>
    </row>
    <row r="16" spans="1:8">
      <c r="A16" s="209">
        <f t="shared" si="0"/>
        <v>7</v>
      </c>
      <c r="B16" s="222">
        <v>2010109</v>
      </c>
      <c r="C16" s="223" t="s">
        <v>205</v>
      </c>
      <c r="D16" s="224"/>
      <c r="E16" s="224"/>
      <c r="F16" s="224"/>
      <c r="G16" s="226"/>
      <c r="H16" s="226"/>
    </row>
    <row r="17" spans="1:8">
      <c r="A17" s="209">
        <f t="shared" si="0"/>
        <v>7</v>
      </c>
      <c r="B17" s="222">
        <v>2010150</v>
      </c>
      <c r="C17" s="223" t="s">
        <v>206</v>
      </c>
      <c r="D17" s="224"/>
      <c r="E17" s="224"/>
      <c r="F17" s="224"/>
      <c r="G17" s="226"/>
      <c r="H17" s="226"/>
    </row>
    <row r="18" spans="1:8">
      <c r="A18" s="209">
        <f t="shared" si="0"/>
        <v>7</v>
      </c>
      <c r="B18" s="222">
        <v>2010199</v>
      </c>
      <c r="C18" s="223" t="s">
        <v>207</v>
      </c>
      <c r="D18" s="224"/>
      <c r="E18" s="224"/>
      <c r="F18" s="224"/>
      <c r="G18" s="226"/>
      <c r="H18" s="226"/>
    </row>
    <row r="19" s="208" customFormat="1" spans="1:8">
      <c r="A19" s="208">
        <f t="shared" si="0"/>
        <v>5</v>
      </c>
      <c r="B19" s="227">
        <v>20102</v>
      </c>
      <c r="C19" s="228" t="s">
        <v>208</v>
      </c>
      <c r="D19" s="229">
        <f t="shared" ref="D19:F19" si="3">SUM(D20:D27)</f>
        <v>373</v>
      </c>
      <c r="E19" s="229">
        <f t="shared" si="3"/>
        <v>466</v>
      </c>
      <c r="F19" s="229">
        <f t="shared" si="3"/>
        <v>425</v>
      </c>
      <c r="G19" s="230"/>
      <c r="H19" s="230"/>
    </row>
    <row r="20" spans="1:8">
      <c r="A20" s="209">
        <f t="shared" si="0"/>
        <v>7</v>
      </c>
      <c r="B20" s="222">
        <v>2010201</v>
      </c>
      <c r="C20" s="231" t="s">
        <v>197</v>
      </c>
      <c r="D20" s="224">
        <v>373</v>
      </c>
      <c r="E20" s="224">
        <v>466</v>
      </c>
      <c r="F20" s="224">
        <v>425</v>
      </c>
      <c r="G20" s="226"/>
      <c r="H20" s="226"/>
    </row>
    <row r="21" spans="1:8">
      <c r="A21" s="209">
        <f t="shared" si="0"/>
        <v>7</v>
      </c>
      <c r="B21" s="222">
        <v>2010202</v>
      </c>
      <c r="C21" s="231" t="s">
        <v>198</v>
      </c>
      <c r="D21" s="224"/>
      <c r="E21" s="224"/>
      <c r="F21" s="224"/>
      <c r="G21" s="226"/>
      <c r="H21" s="226"/>
    </row>
    <row r="22" spans="1:8">
      <c r="A22" s="209">
        <f t="shared" si="0"/>
        <v>7</v>
      </c>
      <c r="B22" s="222">
        <v>2010203</v>
      </c>
      <c r="C22" s="233" t="s">
        <v>199</v>
      </c>
      <c r="D22" s="224"/>
      <c r="E22" s="224"/>
      <c r="F22" s="224"/>
      <c r="G22" s="226"/>
      <c r="H22" s="226"/>
    </row>
    <row r="23" spans="1:9">
      <c r="A23" s="209">
        <f t="shared" si="0"/>
        <v>7</v>
      </c>
      <c r="B23" s="222">
        <v>2010204</v>
      </c>
      <c r="C23" s="233" t="s">
        <v>209</v>
      </c>
      <c r="D23" s="224"/>
      <c r="E23" s="224"/>
      <c r="F23" s="224"/>
      <c r="G23" s="226"/>
      <c r="H23" s="226"/>
      <c r="I23" s="209" t="s">
        <v>210</v>
      </c>
    </row>
    <row r="24" spans="1:8">
      <c r="A24" s="209">
        <f t="shared" si="0"/>
        <v>7</v>
      </c>
      <c r="B24" s="222">
        <v>2010205</v>
      </c>
      <c r="C24" s="233" t="s">
        <v>211</v>
      </c>
      <c r="D24" s="224"/>
      <c r="E24" s="224"/>
      <c r="F24" s="224"/>
      <c r="G24" s="226"/>
      <c r="H24" s="226"/>
    </row>
    <row r="25" spans="1:8">
      <c r="A25" s="209">
        <f t="shared" si="0"/>
        <v>7</v>
      </c>
      <c r="B25" s="222">
        <v>2010206</v>
      </c>
      <c r="C25" s="233" t="s">
        <v>212</v>
      </c>
      <c r="D25" s="224"/>
      <c r="E25" s="224"/>
      <c r="F25" s="224"/>
      <c r="G25" s="226"/>
      <c r="H25" s="226"/>
    </row>
    <row r="26" spans="1:8">
      <c r="A26" s="209">
        <f t="shared" si="0"/>
        <v>7</v>
      </c>
      <c r="B26" s="222">
        <v>2010250</v>
      </c>
      <c r="C26" s="233" t="s">
        <v>206</v>
      </c>
      <c r="D26" s="224"/>
      <c r="E26" s="224"/>
      <c r="F26" s="224"/>
      <c r="G26" s="226"/>
      <c r="H26" s="226"/>
    </row>
    <row r="27" spans="1:8">
      <c r="A27" s="209">
        <f t="shared" si="0"/>
        <v>7</v>
      </c>
      <c r="B27" s="222">
        <v>2010299</v>
      </c>
      <c r="C27" s="233" t="s">
        <v>213</v>
      </c>
      <c r="D27" s="224"/>
      <c r="E27" s="224"/>
      <c r="F27" s="224"/>
      <c r="G27" s="226"/>
      <c r="H27" s="226"/>
    </row>
    <row r="28" s="208" customFormat="1" spans="1:8">
      <c r="A28" s="208">
        <f t="shared" si="0"/>
        <v>5</v>
      </c>
      <c r="B28" s="227">
        <v>20103</v>
      </c>
      <c r="C28" s="228" t="s">
        <v>214</v>
      </c>
      <c r="D28" s="229">
        <f t="shared" ref="D28:F28" si="4">SUM(D29:D38)</f>
        <v>2520</v>
      </c>
      <c r="E28" s="229">
        <f t="shared" si="4"/>
        <v>22574</v>
      </c>
      <c r="F28" s="229">
        <f t="shared" si="4"/>
        <v>2332</v>
      </c>
      <c r="G28" s="230"/>
      <c r="H28" s="230"/>
    </row>
    <row r="29" spans="1:8">
      <c r="A29" s="209">
        <f t="shared" si="0"/>
        <v>7</v>
      </c>
      <c r="B29" s="222">
        <v>2010301</v>
      </c>
      <c r="C29" s="231" t="s">
        <v>197</v>
      </c>
      <c r="D29" s="224">
        <v>2520</v>
      </c>
      <c r="E29" s="224">
        <v>22574</v>
      </c>
      <c r="F29" s="224">
        <v>2332</v>
      </c>
      <c r="G29" s="226"/>
      <c r="H29" s="226"/>
    </row>
    <row r="30" spans="1:8">
      <c r="A30" s="209">
        <f t="shared" si="0"/>
        <v>7</v>
      </c>
      <c r="B30" s="222">
        <v>2010302</v>
      </c>
      <c r="C30" s="231" t="s">
        <v>198</v>
      </c>
      <c r="D30" s="224"/>
      <c r="E30" s="224"/>
      <c r="F30" s="224"/>
      <c r="G30" s="226"/>
      <c r="H30" s="226"/>
    </row>
    <row r="31" spans="1:8">
      <c r="A31" s="209">
        <f t="shared" si="0"/>
        <v>7</v>
      </c>
      <c r="B31" s="222">
        <v>2010303</v>
      </c>
      <c r="C31" s="233" t="s">
        <v>199</v>
      </c>
      <c r="D31" s="224"/>
      <c r="E31" s="224"/>
      <c r="F31" s="224"/>
      <c r="G31" s="226"/>
      <c r="H31" s="226"/>
    </row>
    <row r="32" spans="1:8">
      <c r="A32" s="209">
        <f t="shared" si="0"/>
        <v>7</v>
      </c>
      <c r="B32" s="222">
        <v>2010304</v>
      </c>
      <c r="C32" s="233" t="s">
        <v>215</v>
      </c>
      <c r="D32" s="224"/>
      <c r="E32" s="224"/>
      <c r="F32" s="224"/>
      <c r="G32" s="226"/>
      <c r="H32" s="226"/>
    </row>
    <row r="33" spans="1:8">
      <c r="A33" s="209">
        <f t="shared" si="0"/>
        <v>7</v>
      </c>
      <c r="B33" s="222">
        <v>2010305</v>
      </c>
      <c r="C33" s="233" t="s">
        <v>216</v>
      </c>
      <c r="D33" s="224"/>
      <c r="E33" s="224"/>
      <c r="F33" s="224"/>
      <c r="G33" s="226"/>
      <c r="H33" s="226"/>
    </row>
    <row r="34" spans="1:8">
      <c r="A34" s="209">
        <f t="shared" si="0"/>
        <v>7</v>
      </c>
      <c r="B34" s="222">
        <v>2010306</v>
      </c>
      <c r="C34" s="234" t="s">
        <v>217</v>
      </c>
      <c r="D34" s="224"/>
      <c r="E34" s="224"/>
      <c r="F34" s="224"/>
      <c r="G34" s="226"/>
      <c r="H34" s="226"/>
    </row>
    <row r="35" spans="1:8">
      <c r="A35" s="209">
        <f t="shared" si="0"/>
        <v>7</v>
      </c>
      <c r="B35" s="222">
        <v>2010308</v>
      </c>
      <c r="C35" s="231" t="s">
        <v>218</v>
      </c>
      <c r="D35" s="224"/>
      <c r="E35" s="224"/>
      <c r="F35" s="224"/>
      <c r="G35" s="226"/>
      <c r="H35" s="226"/>
    </row>
    <row r="36" spans="1:8">
      <c r="A36" s="209">
        <f t="shared" si="0"/>
        <v>7</v>
      </c>
      <c r="B36" s="222">
        <v>2010309</v>
      </c>
      <c r="C36" s="233" t="s">
        <v>219</v>
      </c>
      <c r="D36" s="224"/>
      <c r="E36" s="224"/>
      <c r="F36" s="224"/>
      <c r="G36" s="226"/>
      <c r="H36" s="226"/>
    </row>
    <row r="37" spans="1:8">
      <c r="A37" s="209">
        <f t="shared" si="0"/>
        <v>7</v>
      </c>
      <c r="B37" s="222">
        <v>2010350</v>
      </c>
      <c r="C37" s="233" t="s">
        <v>206</v>
      </c>
      <c r="D37" s="224"/>
      <c r="E37" s="224"/>
      <c r="F37" s="224"/>
      <c r="G37" s="226"/>
      <c r="H37" s="226"/>
    </row>
    <row r="38" spans="1:8">
      <c r="A38" s="209">
        <f t="shared" si="0"/>
        <v>7</v>
      </c>
      <c r="B38" s="222">
        <v>2010399</v>
      </c>
      <c r="C38" s="233" t="s">
        <v>220</v>
      </c>
      <c r="D38" s="224"/>
      <c r="E38" s="224"/>
      <c r="F38" s="224"/>
      <c r="G38" s="226"/>
      <c r="H38" s="226"/>
    </row>
    <row r="39" s="208" customFormat="1" spans="1:8">
      <c r="A39" s="208">
        <f t="shared" si="0"/>
        <v>5</v>
      </c>
      <c r="B39" s="227">
        <v>20104</v>
      </c>
      <c r="C39" s="228" t="s">
        <v>221</v>
      </c>
      <c r="D39" s="229">
        <f t="shared" ref="D39:F39" si="5">SUM(D40:D49)</f>
        <v>378</v>
      </c>
      <c r="E39" s="229">
        <f t="shared" si="5"/>
        <v>824</v>
      </c>
      <c r="F39" s="229">
        <f t="shared" si="5"/>
        <v>369</v>
      </c>
      <c r="G39" s="230"/>
      <c r="H39" s="230"/>
    </row>
    <row r="40" spans="1:8">
      <c r="A40" s="209">
        <f t="shared" si="0"/>
        <v>7</v>
      </c>
      <c r="B40" s="222">
        <v>2010401</v>
      </c>
      <c r="C40" s="231" t="s">
        <v>197</v>
      </c>
      <c r="D40" s="224">
        <v>378</v>
      </c>
      <c r="E40" s="224">
        <v>824</v>
      </c>
      <c r="F40" s="224">
        <v>369</v>
      </c>
      <c r="G40" s="226"/>
      <c r="H40" s="226"/>
    </row>
    <row r="41" spans="1:8">
      <c r="A41" s="209">
        <f t="shared" si="0"/>
        <v>7</v>
      </c>
      <c r="B41" s="222">
        <v>2010402</v>
      </c>
      <c r="C41" s="231" t="s">
        <v>198</v>
      </c>
      <c r="D41" s="224"/>
      <c r="E41" s="224"/>
      <c r="F41" s="224"/>
      <c r="G41" s="226"/>
      <c r="H41" s="226"/>
    </row>
    <row r="42" spans="1:8">
      <c r="A42" s="209">
        <f t="shared" si="0"/>
        <v>7</v>
      </c>
      <c r="B42" s="222">
        <v>2010403</v>
      </c>
      <c r="C42" s="233" t="s">
        <v>199</v>
      </c>
      <c r="D42" s="224"/>
      <c r="E42" s="224"/>
      <c r="F42" s="224"/>
      <c r="G42" s="226"/>
      <c r="H42" s="226"/>
    </row>
    <row r="43" spans="1:8">
      <c r="A43" s="209">
        <f t="shared" si="0"/>
        <v>7</v>
      </c>
      <c r="B43" s="222">
        <v>2010404</v>
      </c>
      <c r="C43" s="233" t="s">
        <v>222</v>
      </c>
      <c r="D43" s="224"/>
      <c r="E43" s="224"/>
      <c r="F43" s="224"/>
      <c r="G43" s="226"/>
      <c r="H43" s="226"/>
    </row>
    <row r="44" spans="1:8">
      <c r="A44" s="209">
        <f t="shared" si="0"/>
        <v>7</v>
      </c>
      <c r="B44" s="222">
        <v>2010405</v>
      </c>
      <c r="C44" s="233" t="s">
        <v>223</v>
      </c>
      <c r="D44" s="224"/>
      <c r="E44" s="224"/>
      <c r="F44" s="224"/>
      <c r="G44" s="226"/>
      <c r="H44" s="226"/>
    </row>
    <row r="45" spans="1:8">
      <c r="A45" s="209">
        <f t="shared" si="0"/>
        <v>7</v>
      </c>
      <c r="B45" s="222">
        <v>2010406</v>
      </c>
      <c r="C45" s="231" t="s">
        <v>224</v>
      </c>
      <c r="D45" s="224"/>
      <c r="E45" s="224"/>
      <c r="F45" s="224"/>
      <c r="G45" s="226"/>
      <c r="H45" s="226"/>
    </row>
    <row r="46" spans="1:8">
      <c r="A46" s="209">
        <f t="shared" si="0"/>
        <v>7</v>
      </c>
      <c r="B46" s="222">
        <v>2010407</v>
      </c>
      <c r="C46" s="231" t="s">
        <v>225</v>
      </c>
      <c r="D46" s="224"/>
      <c r="E46" s="224"/>
      <c r="F46" s="224"/>
      <c r="G46" s="226"/>
      <c r="H46" s="226"/>
    </row>
    <row r="47" spans="1:8">
      <c r="A47" s="209">
        <f t="shared" si="0"/>
        <v>7</v>
      </c>
      <c r="B47" s="222">
        <v>2010408</v>
      </c>
      <c r="C47" s="231" t="s">
        <v>226</v>
      </c>
      <c r="D47" s="224"/>
      <c r="E47" s="224"/>
      <c r="F47" s="224"/>
      <c r="G47" s="226"/>
      <c r="H47" s="226"/>
    </row>
    <row r="48" spans="1:8">
      <c r="A48" s="209">
        <f t="shared" si="0"/>
        <v>7</v>
      </c>
      <c r="B48" s="222">
        <v>2010450</v>
      </c>
      <c r="C48" s="231" t="s">
        <v>206</v>
      </c>
      <c r="D48" s="224"/>
      <c r="E48" s="224"/>
      <c r="F48" s="224"/>
      <c r="G48" s="226"/>
      <c r="H48" s="226"/>
    </row>
    <row r="49" spans="1:8">
      <c r="A49" s="209">
        <f t="shared" si="0"/>
        <v>7</v>
      </c>
      <c r="B49" s="222">
        <v>2010499</v>
      </c>
      <c r="C49" s="233" t="s">
        <v>227</v>
      </c>
      <c r="D49" s="224"/>
      <c r="E49" s="224"/>
      <c r="F49" s="224"/>
      <c r="G49" s="226"/>
      <c r="H49" s="226"/>
    </row>
    <row r="50" s="208" customFormat="1" spans="1:8">
      <c r="A50" s="208">
        <f t="shared" si="0"/>
        <v>5</v>
      </c>
      <c r="B50" s="227">
        <v>20105</v>
      </c>
      <c r="C50" s="235" t="s">
        <v>228</v>
      </c>
      <c r="D50" s="229">
        <f t="shared" ref="D50:F50" si="6">SUM(D51:D60)</f>
        <v>272</v>
      </c>
      <c r="E50" s="229">
        <f t="shared" si="6"/>
        <v>403</v>
      </c>
      <c r="F50" s="229">
        <f t="shared" si="6"/>
        <v>261</v>
      </c>
      <c r="G50" s="230"/>
      <c r="H50" s="230"/>
    </row>
    <row r="51" spans="1:8">
      <c r="A51" s="209">
        <f t="shared" si="0"/>
        <v>7</v>
      </c>
      <c r="B51" s="222">
        <v>2010501</v>
      </c>
      <c r="C51" s="233" t="s">
        <v>197</v>
      </c>
      <c r="D51" s="224">
        <v>272</v>
      </c>
      <c r="E51" s="224">
        <v>403</v>
      </c>
      <c r="F51" s="224">
        <v>261</v>
      </c>
      <c r="G51" s="226"/>
      <c r="H51" s="226"/>
    </row>
    <row r="52" spans="1:8">
      <c r="A52" s="209">
        <f t="shared" si="0"/>
        <v>7</v>
      </c>
      <c r="B52" s="222">
        <v>2010502</v>
      </c>
      <c r="C52" s="223" t="s">
        <v>198</v>
      </c>
      <c r="D52" s="224"/>
      <c r="E52" s="224"/>
      <c r="F52" s="224"/>
      <c r="G52" s="226"/>
      <c r="H52" s="226"/>
    </row>
    <row r="53" spans="1:8">
      <c r="A53" s="209">
        <f t="shared" si="0"/>
        <v>7</v>
      </c>
      <c r="B53" s="222">
        <v>2010503</v>
      </c>
      <c r="C53" s="231" t="s">
        <v>199</v>
      </c>
      <c r="D53" s="224"/>
      <c r="E53" s="224"/>
      <c r="F53" s="224"/>
      <c r="G53" s="226"/>
      <c r="H53" s="226"/>
    </row>
    <row r="54" spans="1:8">
      <c r="A54" s="209">
        <f t="shared" si="0"/>
        <v>7</v>
      </c>
      <c r="B54" s="222">
        <v>2010504</v>
      </c>
      <c r="C54" s="231" t="s">
        <v>229</v>
      </c>
      <c r="D54" s="224"/>
      <c r="E54" s="224"/>
      <c r="F54" s="224"/>
      <c r="G54" s="226"/>
      <c r="H54" s="226"/>
    </row>
    <row r="55" spans="1:8">
      <c r="A55" s="209">
        <f t="shared" si="0"/>
        <v>7</v>
      </c>
      <c r="B55" s="222">
        <v>2010505</v>
      </c>
      <c r="C55" s="231" t="s">
        <v>230</v>
      </c>
      <c r="D55" s="224"/>
      <c r="E55" s="224"/>
      <c r="F55" s="224"/>
      <c r="G55" s="226"/>
      <c r="H55" s="226"/>
    </row>
    <row r="56" spans="1:8">
      <c r="A56" s="209">
        <f t="shared" si="0"/>
        <v>7</v>
      </c>
      <c r="B56" s="222">
        <v>2010506</v>
      </c>
      <c r="C56" s="233" t="s">
        <v>231</v>
      </c>
      <c r="D56" s="224"/>
      <c r="E56" s="224"/>
      <c r="F56" s="224"/>
      <c r="G56" s="226"/>
      <c r="H56" s="226"/>
    </row>
    <row r="57" spans="1:8">
      <c r="A57" s="209">
        <f t="shared" si="0"/>
        <v>7</v>
      </c>
      <c r="B57" s="222">
        <v>2010507</v>
      </c>
      <c r="C57" s="233" t="s">
        <v>232</v>
      </c>
      <c r="D57" s="224"/>
      <c r="E57" s="224"/>
      <c r="F57" s="224"/>
      <c r="G57" s="226"/>
      <c r="H57" s="226"/>
    </row>
    <row r="58" spans="1:8">
      <c r="A58" s="209">
        <f t="shared" si="0"/>
        <v>7</v>
      </c>
      <c r="B58" s="222">
        <v>2010508</v>
      </c>
      <c r="C58" s="233" t="s">
        <v>233</v>
      </c>
      <c r="D58" s="224"/>
      <c r="E58" s="224"/>
      <c r="F58" s="224"/>
      <c r="G58" s="226"/>
      <c r="H58" s="226"/>
    </row>
    <row r="59" spans="1:8">
      <c r="A59" s="209">
        <f t="shared" si="0"/>
        <v>7</v>
      </c>
      <c r="B59" s="222">
        <v>2010550</v>
      </c>
      <c r="C59" s="231" t="s">
        <v>206</v>
      </c>
      <c r="D59" s="224"/>
      <c r="E59" s="224"/>
      <c r="F59" s="224"/>
      <c r="G59" s="226"/>
      <c r="H59" s="226"/>
    </row>
    <row r="60" spans="1:8">
      <c r="A60" s="209">
        <f t="shared" si="0"/>
        <v>7</v>
      </c>
      <c r="B60" s="222">
        <v>2010599</v>
      </c>
      <c r="C60" s="233" t="s">
        <v>234</v>
      </c>
      <c r="D60" s="224"/>
      <c r="E60" s="224"/>
      <c r="F60" s="224"/>
      <c r="G60" s="226"/>
      <c r="H60" s="226"/>
    </row>
    <row r="61" s="208" customFormat="1" spans="1:8">
      <c r="A61" s="208">
        <f t="shared" si="0"/>
        <v>5</v>
      </c>
      <c r="B61" s="227">
        <v>20106</v>
      </c>
      <c r="C61" s="236" t="s">
        <v>235</v>
      </c>
      <c r="D61" s="229">
        <f t="shared" ref="D61:F61" si="7">SUM(D62:D71)</f>
        <v>930</v>
      </c>
      <c r="E61" s="229">
        <f t="shared" si="7"/>
        <v>1083</v>
      </c>
      <c r="F61" s="229">
        <f t="shared" si="7"/>
        <v>937</v>
      </c>
      <c r="G61" s="230"/>
      <c r="H61" s="230"/>
    </row>
    <row r="62" spans="1:8">
      <c r="A62" s="209">
        <f t="shared" si="0"/>
        <v>7</v>
      </c>
      <c r="B62" s="222">
        <v>2010601</v>
      </c>
      <c r="C62" s="233" t="s">
        <v>197</v>
      </c>
      <c r="D62" s="224">
        <v>930</v>
      </c>
      <c r="E62" s="224">
        <v>1083</v>
      </c>
      <c r="F62" s="224">
        <v>937</v>
      </c>
      <c r="G62" s="226"/>
      <c r="H62" s="226"/>
    </row>
    <row r="63" spans="1:8">
      <c r="A63" s="209">
        <f t="shared" si="0"/>
        <v>7</v>
      </c>
      <c r="B63" s="222">
        <v>2010602</v>
      </c>
      <c r="C63" s="223" t="s">
        <v>198</v>
      </c>
      <c r="D63" s="224"/>
      <c r="E63" s="224"/>
      <c r="F63" s="224"/>
      <c r="G63" s="226"/>
      <c r="H63" s="226"/>
    </row>
    <row r="64" spans="1:8">
      <c r="A64" s="209">
        <f t="shared" si="0"/>
        <v>7</v>
      </c>
      <c r="B64" s="222">
        <v>2010603</v>
      </c>
      <c r="C64" s="223" t="s">
        <v>199</v>
      </c>
      <c r="D64" s="224"/>
      <c r="E64" s="224"/>
      <c r="F64" s="224"/>
      <c r="G64" s="226"/>
      <c r="H64" s="226"/>
    </row>
    <row r="65" spans="1:8">
      <c r="A65" s="209">
        <f t="shared" si="0"/>
        <v>7</v>
      </c>
      <c r="B65" s="222">
        <v>2010604</v>
      </c>
      <c r="C65" s="223" t="s">
        <v>236</v>
      </c>
      <c r="D65" s="224"/>
      <c r="E65" s="224"/>
      <c r="F65" s="224"/>
      <c r="G65" s="226"/>
      <c r="H65" s="226"/>
    </row>
    <row r="66" spans="1:8">
      <c r="A66" s="209">
        <f t="shared" si="0"/>
        <v>7</v>
      </c>
      <c r="B66" s="222">
        <v>2010605</v>
      </c>
      <c r="C66" s="223" t="s">
        <v>237</v>
      </c>
      <c r="D66" s="224"/>
      <c r="E66" s="224"/>
      <c r="F66" s="224"/>
      <c r="G66" s="226"/>
      <c r="H66" s="226"/>
    </row>
    <row r="67" spans="1:8">
      <c r="A67" s="209">
        <f t="shared" si="0"/>
        <v>7</v>
      </c>
      <c r="B67" s="222">
        <v>2010606</v>
      </c>
      <c r="C67" s="223" t="s">
        <v>238</v>
      </c>
      <c r="D67" s="224"/>
      <c r="E67" s="224"/>
      <c r="F67" s="224"/>
      <c r="G67" s="226"/>
      <c r="H67" s="226"/>
    </row>
    <row r="68" spans="1:8">
      <c r="A68" s="209">
        <f t="shared" si="0"/>
        <v>7</v>
      </c>
      <c r="B68" s="222">
        <v>2010607</v>
      </c>
      <c r="C68" s="231" t="s">
        <v>239</v>
      </c>
      <c r="D68" s="224"/>
      <c r="E68" s="224"/>
      <c r="F68" s="224"/>
      <c r="G68" s="226"/>
      <c r="H68" s="226"/>
    </row>
    <row r="69" spans="1:8">
      <c r="A69" s="209">
        <f t="shared" si="0"/>
        <v>7</v>
      </c>
      <c r="B69" s="222">
        <v>2010608</v>
      </c>
      <c r="C69" s="233" t="s">
        <v>240</v>
      </c>
      <c r="D69" s="224"/>
      <c r="E69" s="224"/>
      <c r="F69" s="224"/>
      <c r="G69" s="226"/>
      <c r="H69" s="226"/>
    </row>
    <row r="70" spans="1:8">
      <c r="A70" s="209">
        <f t="shared" ref="A70:A133" si="8">LEN(B70)</f>
        <v>7</v>
      </c>
      <c r="B70" s="222">
        <v>2010650</v>
      </c>
      <c r="C70" s="233" t="s">
        <v>206</v>
      </c>
      <c r="D70" s="224"/>
      <c r="E70" s="224"/>
      <c r="F70" s="224"/>
      <c r="G70" s="226"/>
      <c r="H70" s="226"/>
    </row>
    <row r="71" spans="1:8">
      <c r="A71" s="209">
        <f t="shared" si="8"/>
        <v>7</v>
      </c>
      <c r="B71" s="222">
        <v>2010699</v>
      </c>
      <c r="C71" s="233" t="s">
        <v>241</v>
      </c>
      <c r="D71" s="224"/>
      <c r="E71" s="224"/>
      <c r="F71" s="224"/>
      <c r="G71" s="226"/>
      <c r="H71" s="226"/>
    </row>
    <row r="72" s="208" customFormat="1" spans="1:8">
      <c r="A72" s="208">
        <f t="shared" si="8"/>
        <v>5</v>
      </c>
      <c r="B72" s="227">
        <v>20107</v>
      </c>
      <c r="C72" s="228" t="s">
        <v>242</v>
      </c>
      <c r="D72" s="229">
        <f t="shared" ref="D72:F72" si="9">SUM(D73:D79)</f>
        <v>2100</v>
      </c>
      <c r="E72" s="229">
        <f t="shared" si="9"/>
        <v>1590</v>
      </c>
      <c r="F72" s="229">
        <f t="shared" si="9"/>
        <v>1600</v>
      </c>
      <c r="G72" s="230"/>
      <c r="H72" s="230"/>
    </row>
    <row r="73" spans="1:8">
      <c r="A73" s="209">
        <f t="shared" si="8"/>
        <v>7</v>
      </c>
      <c r="B73" s="222">
        <v>2010701</v>
      </c>
      <c r="C73" s="231" t="s">
        <v>197</v>
      </c>
      <c r="D73" s="224">
        <v>2100</v>
      </c>
      <c r="E73" s="224">
        <v>1590</v>
      </c>
      <c r="F73" s="224">
        <v>1600</v>
      </c>
      <c r="G73" s="226"/>
      <c r="H73" s="226"/>
    </row>
    <row r="74" spans="1:8">
      <c r="A74" s="209">
        <f t="shared" si="8"/>
        <v>7</v>
      </c>
      <c r="B74" s="222">
        <v>2010702</v>
      </c>
      <c r="C74" s="231" t="s">
        <v>198</v>
      </c>
      <c r="D74" s="224"/>
      <c r="E74" s="224"/>
      <c r="F74" s="224"/>
      <c r="G74" s="226"/>
      <c r="H74" s="226"/>
    </row>
    <row r="75" spans="1:8">
      <c r="A75" s="209">
        <f t="shared" si="8"/>
        <v>7</v>
      </c>
      <c r="B75" s="222">
        <v>2010703</v>
      </c>
      <c r="C75" s="233" t="s">
        <v>199</v>
      </c>
      <c r="D75" s="224"/>
      <c r="E75" s="224"/>
      <c r="F75" s="224"/>
      <c r="G75" s="226"/>
      <c r="H75" s="226"/>
    </row>
    <row r="76" spans="1:8">
      <c r="A76" s="209">
        <f t="shared" si="8"/>
        <v>7</v>
      </c>
      <c r="B76" s="222">
        <v>2010709</v>
      </c>
      <c r="C76" s="231" t="s">
        <v>239</v>
      </c>
      <c r="D76" s="224"/>
      <c r="E76" s="224"/>
      <c r="F76" s="224"/>
      <c r="G76" s="226"/>
      <c r="H76" s="226"/>
    </row>
    <row r="77" spans="1:8">
      <c r="A77" s="209">
        <f t="shared" si="8"/>
        <v>7</v>
      </c>
      <c r="B77" s="222">
        <v>2010710</v>
      </c>
      <c r="C77" s="233" t="s">
        <v>243</v>
      </c>
      <c r="D77" s="224"/>
      <c r="E77" s="224"/>
      <c r="F77" s="224"/>
      <c r="G77" s="226"/>
      <c r="H77" s="226"/>
    </row>
    <row r="78" spans="1:8">
      <c r="A78" s="209">
        <f t="shared" si="8"/>
        <v>7</v>
      </c>
      <c r="B78" s="222">
        <v>2010750</v>
      </c>
      <c r="C78" s="233" t="s">
        <v>206</v>
      </c>
      <c r="D78" s="224"/>
      <c r="E78" s="224"/>
      <c r="F78" s="224"/>
      <c r="G78" s="226"/>
      <c r="H78" s="226"/>
    </row>
    <row r="79" spans="1:8">
      <c r="A79" s="209">
        <f t="shared" si="8"/>
        <v>7</v>
      </c>
      <c r="B79" s="222">
        <v>2010799</v>
      </c>
      <c r="C79" s="233" t="s">
        <v>244</v>
      </c>
      <c r="D79" s="224"/>
      <c r="E79" s="224"/>
      <c r="F79" s="224"/>
      <c r="G79" s="226"/>
      <c r="H79" s="226"/>
    </row>
    <row r="80" s="208" customFormat="1" spans="1:8">
      <c r="A80" s="208">
        <f t="shared" si="8"/>
        <v>5</v>
      </c>
      <c r="B80" s="227">
        <v>20108</v>
      </c>
      <c r="C80" s="235" t="s">
        <v>245</v>
      </c>
      <c r="D80" s="229">
        <f t="shared" ref="D80:F80" si="10">SUM(D81:D88)</f>
        <v>245</v>
      </c>
      <c r="E80" s="229">
        <f t="shared" si="10"/>
        <v>286</v>
      </c>
      <c r="F80" s="229">
        <f t="shared" si="10"/>
        <v>289</v>
      </c>
      <c r="G80" s="230"/>
      <c r="H80" s="230"/>
    </row>
    <row r="81" spans="1:8">
      <c r="A81" s="209">
        <f t="shared" si="8"/>
        <v>7</v>
      </c>
      <c r="B81" s="222">
        <v>2010801</v>
      </c>
      <c r="C81" s="231" t="s">
        <v>197</v>
      </c>
      <c r="D81" s="224">
        <v>245</v>
      </c>
      <c r="E81" s="224">
        <v>286</v>
      </c>
      <c r="F81" s="224">
        <v>289</v>
      </c>
      <c r="G81" s="226"/>
      <c r="H81" s="226"/>
    </row>
    <row r="82" spans="1:8">
      <c r="A82" s="209">
        <f t="shared" si="8"/>
        <v>7</v>
      </c>
      <c r="B82" s="222">
        <v>2010802</v>
      </c>
      <c r="C82" s="231" t="s">
        <v>198</v>
      </c>
      <c r="D82" s="224"/>
      <c r="E82" s="224"/>
      <c r="F82" s="224"/>
      <c r="G82" s="226"/>
      <c r="H82" s="226"/>
    </row>
    <row r="83" spans="1:8">
      <c r="A83" s="209">
        <f t="shared" si="8"/>
        <v>7</v>
      </c>
      <c r="B83" s="222">
        <v>2010803</v>
      </c>
      <c r="C83" s="231" t="s">
        <v>199</v>
      </c>
      <c r="D83" s="224"/>
      <c r="E83" s="224"/>
      <c r="F83" s="224"/>
      <c r="G83" s="226"/>
      <c r="H83" s="226"/>
    </row>
    <row r="84" spans="1:8">
      <c r="A84" s="209">
        <f t="shared" si="8"/>
        <v>7</v>
      </c>
      <c r="B84" s="222">
        <v>2010804</v>
      </c>
      <c r="C84" s="237" t="s">
        <v>246</v>
      </c>
      <c r="D84" s="224"/>
      <c r="E84" s="224"/>
      <c r="F84" s="224"/>
      <c r="G84" s="226"/>
      <c r="H84" s="226"/>
    </row>
    <row r="85" spans="1:8">
      <c r="A85" s="209">
        <f t="shared" si="8"/>
        <v>7</v>
      </c>
      <c r="B85" s="222">
        <v>2010805</v>
      </c>
      <c r="C85" s="233" t="s">
        <v>247</v>
      </c>
      <c r="D85" s="224"/>
      <c r="E85" s="224"/>
      <c r="F85" s="224"/>
      <c r="G85" s="226"/>
      <c r="H85" s="226"/>
    </row>
    <row r="86" spans="1:8">
      <c r="A86" s="209">
        <f t="shared" si="8"/>
        <v>7</v>
      </c>
      <c r="B86" s="222">
        <v>2010806</v>
      </c>
      <c r="C86" s="233" t="s">
        <v>239</v>
      </c>
      <c r="D86" s="224"/>
      <c r="E86" s="224"/>
      <c r="F86" s="224"/>
      <c r="G86" s="226"/>
      <c r="H86" s="226"/>
    </row>
    <row r="87" spans="1:8">
      <c r="A87" s="209">
        <f t="shared" si="8"/>
        <v>7</v>
      </c>
      <c r="B87" s="222">
        <v>2010850</v>
      </c>
      <c r="C87" s="233" t="s">
        <v>206</v>
      </c>
      <c r="D87" s="224"/>
      <c r="E87" s="224"/>
      <c r="F87" s="224"/>
      <c r="G87" s="226"/>
      <c r="H87" s="226"/>
    </row>
    <row r="88" spans="1:8">
      <c r="A88" s="209">
        <f t="shared" si="8"/>
        <v>7</v>
      </c>
      <c r="B88" s="222">
        <v>2010899</v>
      </c>
      <c r="C88" s="223" t="s">
        <v>248</v>
      </c>
      <c r="D88" s="224"/>
      <c r="E88" s="224"/>
      <c r="F88" s="224"/>
      <c r="G88" s="226"/>
      <c r="H88" s="226"/>
    </row>
    <row r="89" s="208" customFormat="1" spans="1:8">
      <c r="A89" s="208">
        <f t="shared" si="8"/>
        <v>5</v>
      </c>
      <c r="B89" s="227">
        <v>20109</v>
      </c>
      <c r="C89" s="228" t="s">
        <v>249</v>
      </c>
      <c r="D89" s="229">
        <f t="shared" ref="D89:F89" si="11">SUM(D90:D101)</f>
        <v>0</v>
      </c>
      <c r="E89" s="229">
        <f t="shared" si="11"/>
        <v>0</v>
      </c>
      <c r="F89" s="229">
        <f t="shared" si="11"/>
        <v>0</v>
      </c>
      <c r="G89" s="230"/>
      <c r="H89" s="230"/>
    </row>
    <row r="90" spans="1:8">
      <c r="A90" s="209">
        <f t="shared" si="8"/>
        <v>7</v>
      </c>
      <c r="B90" s="222">
        <v>2010901</v>
      </c>
      <c r="C90" s="231" t="s">
        <v>197</v>
      </c>
      <c r="D90" s="224"/>
      <c r="E90" s="224"/>
      <c r="F90" s="224"/>
      <c r="G90" s="226"/>
      <c r="H90" s="226"/>
    </row>
    <row r="91" spans="1:8">
      <c r="A91" s="209">
        <f t="shared" si="8"/>
        <v>7</v>
      </c>
      <c r="B91" s="222">
        <v>2010902</v>
      </c>
      <c r="C91" s="233" t="s">
        <v>198</v>
      </c>
      <c r="D91" s="224"/>
      <c r="E91" s="224"/>
      <c r="F91" s="224"/>
      <c r="G91" s="226"/>
      <c r="H91" s="226"/>
    </row>
    <row r="92" spans="1:8">
      <c r="A92" s="209">
        <f t="shared" si="8"/>
        <v>7</v>
      </c>
      <c r="B92" s="222">
        <v>2010903</v>
      </c>
      <c r="C92" s="233" t="s">
        <v>199</v>
      </c>
      <c r="D92" s="224"/>
      <c r="E92" s="224"/>
      <c r="F92" s="224"/>
      <c r="G92" s="226"/>
      <c r="H92" s="226"/>
    </row>
    <row r="93" spans="1:8">
      <c r="A93" s="209">
        <f t="shared" si="8"/>
        <v>7</v>
      </c>
      <c r="B93" s="222">
        <v>2010905</v>
      </c>
      <c r="C93" s="231" t="s">
        <v>250</v>
      </c>
      <c r="D93" s="224"/>
      <c r="E93" s="224"/>
      <c r="F93" s="224"/>
      <c r="G93" s="226"/>
      <c r="H93" s="226"/>
    </row>
    <row r="94" spans="1:8">
      <c r="A94" s="209">
        <f t="shared" si="8"/>
        <v>7</v>
      </c>
      <c r="B94" s="222">
        <v>2010907</v>
      </c>
      <c r="C94" s="231" t="s">
        <v>251</v>
      </c>
      <c r="D94" s="224"/>
      <c r="E94" s="224"/>
      <c r="F94" s="224"/>
      <c r="G94" s="226"/>
      <c r="H94" s="226"/>
    </row>
    <row r="95" spans="1:8">
      <c r="A95" s="209">
        <f t="shared" si="8"/>
        <v>7</v>
      </c>
      <c r="B95" s="222">
        <v>2010908</v>
      </c>
      <c r="C95" s="231" t="s">
        <v>239</v>
      </c>
      <c r="D95" s="224"/>
      <c r="E95" s="224"/>
      <c r="F95" s="224"/>
      <c r="G95" s="226"/>
      <c r="H95" s="226"/>
    </row>
    <row r="96" spans="1:8">
      <c r="A96" s="209">
        <f t="shared" si="8"/>
        <v>7</v>
      </c>
      <c r="B96" s="222">
        <v>2010909</v>
      </c>
      <c r="C96" s="231" t="s">
        <v>252</v>
      </c>
      <c r="D96" s="224"/>
      <c r="E96" s="224"/>
      <c r="F96" s="224"/>
      <c r="G96" s="226"/>
      <c r="H96" s="226"/>
    </row>
    <row r="97" spans="1:8">
      <c r="A97" s="209">
        <f t="shared" si="8"/>
        <v>7</v>
      </c>
      <c r="B97" s="222">
        <v>2010910</v>
      </c>
      <c r="C97" s="231" t="s">
        <v>253</v>
      </c>
      <c r="D97" s="224"/>
      <c r="E97" s="224"/>
      <c r="F97" s="224"/>
      <c r="G97" s="226"/>
      <c r="H97" s="226"/>
    </row>
    <row r="98" spans="1:8">
      <c r="A98" s="209">
        <f t="shared" si="8"/>
        <v>7</v>
      </c>
      <c r="B98" s="222">
        <v>2010911</v>
      </c>
      <c r="C98" s="231" t="s">
        <v>254</v>
      </c>
      <c r="D98" s="224"/>
      <c r="E98" s="224"/>
      <c r="F98" s="224"/>
      <c r="G98" s="226"/>
      <c r="H98" s="226"/>
    </row>
    <row r="99" spans="1:8">
      <c r="A99" s="209">
        <f t="shared" si="8"/>
        <v>7</v>
      </c>
      <c r="B99" s="222">
        <v>2010912</v>
      </c>
      <c r="C99" s="231" t="s">
        <v>255</v>
      </c>
      <c r="D99" s="224"/>
      <c r="E99" s="224"/>
      <c r="F99" s="224"/>
      <c r="G99" s="226"/>
      <c r="H99" s="226"/>
    </row>
    <row r="100" spans="1:8">
      <c r="A100" s="209">
        <f t="shared" si="8"/>
        <v>7</v>
      </c>
      <c r="B100" s="222">
        <v>2010950</v>
      </c>
      <c r="C100" s="233" t="s">
        <v>206</v>
      </c>
      <c r="D100" s="224"/>
      <c r="E100" s="224"/>
      <c r="F100" s="224"/>
      <c r="G100" s="226"/>
      <c r="H100" s="226"/>
    </row>
    <row r="101" spans="1:8">
      <c r="A101" s="209">
        <f t="shared" si="8"/>
        <v>7</v>
      </c>
      <c r="B101" s="222">
        <v>2010999</v>
      </c>
      <c r="C101" s="233" t="s">
        <v>256</v>
      </c>
      <c r="D101" s="224"/>
      <c r="E101" s="224"/>
      <c r="F101" s="224"/>
      <c r="G101" s="226"/>
      <c r="H101" s="226"/>
    </row>
    <row r="102" s="208" customFormat="1" spans="1:8">
      <c r="A102" s="208">
        <f t="shared" si="8"/>
        <v>5</v>
      </c>
      <c r="B102" s="227">
        <v>20111</v>
      </c>
      <c r="C102" s="238" t="s">
        <v>257</v>
      </c>
      <c r="D102" s="229">
        <f t="shared" ref="D102:F102" si="12">SUM(D103:D110)</f>
        <v>1478</v>
      </c>
      <c r="E102" s="229">
        <f t="shared" si="12"/>
        <v>1324</v>
      </c>
      <c r="F102" s="229">
        <f t="shared" si="12"/>
        <v>1440</v>
      </c>
      <c r="G102" s="230"/>
      <c r="H102" s="230"/>
    </row>
    <row r="103" spans="1:8">
      <c r="A103" s="209">
        <f t="shared" si="8"/>
        <v>7</v>
      </c>
      <c r="B103" s="222">
        <v>2011101</v>
      </c>
      <c r="C103" s="231" t="s">
        <v>197</v>
      </c>
      <c r="D103" s="224">
        <v>1478</v>
      </c>
      <c r="E103" s="224">
        <v>1324</v>
      </c>
      <c r="F103" s="224">
        <v>1440</v>
      </c>
      <c r="G103" s="226"/>
      <c r="H103" s="226"/>
    </row>
    <row r="104" spans="1:8">
      <c r="A104" s="209">
        <f t="shared" si="8"/>
        <v>7</v>
      </c>
      <c r="B104" s="222">
        <v>2011102</v>
      </c>
      <c r="C104" s="231" t="s">
        <v>198</v>
      </c>
      <c r="D104" s="224"/>
      <c r="E104" s="224"/>
      <c r="F104" s="224"/>
      <c r="G104" s="226"/>
      <c r="H104" s="226"/>
    </row>
    <row r="105" spans="1:8">
      <c r="A105" s="209">
        <f t="shared" si="8"/>
        <v>7</v>
      </c>
      <c r="B105" s="222">
        <v>2011103</v>
      </c>
      <c r="C105" s="231" t="s">
        <v>199</v>
      </c>
      <c r="D105" s="224"/>
      <c r="E105" s="224"/>
      <c r="F105" s="224"/>
      <c r="G105" s="226"/>
      <c r="H105" s="226"/>
    </row>
    <row r="106" spans="1:8">
      <c r="A106" s="209">
        <f t="shared" si="8"/>
        <v>7</v>
      </c>
      <c r="B106" s="222">
        <v>2011104</v>
      </c>
      <c r="C106" s="233" t="s">
        <v>258</v>
      </c>
      <c r="D106" s="224"/>
      <c r="E106" s="224"/>
      <c r="F106" s="224"/>
      <c r="G106" s="226"/>
      <c r="H106" s="226"/>
    </row>
    <row r="107" spans="1:8">
      <c r="A107" s="209">
        <f t="shared" si="8"/>
        <v>7</v>
      </c>
      <c r="B107" s="222">
        <v>2011105</v>
      </c>
      <c r="C107" s="233" t="s">
        <v>259</v>
      </c>
      <c r="D107" s="224"/>
      <c r="E107" s="224"/>
      <c r="F107" s="224"/>
      <c r="G107" s="226"/>
      <c r="H107" s="226"/>
    </row>
    <row r="108" spans="1:8">
      <c r="A108" s="209">
        <f t="shared" si="8"/>
        <v>7</v>
      </c>
      <c r="B108" s="222">
        <v>2011106</v>
      </c>
      <c r="C108" s="233" t="s">
        <v>260</v>
      </c>
      <c r="D108" s="224"/>
      <c r="E108" s="224"/>
      <c r="F108" s="224"/>
      <c r="G108" s="226"/>
      <c r="H108" s="226"/>
    </row>
    <row r="109" spans="1:8">
      <c r="A109" s="209">
        <f t="shared" si="8"/>
        <v>7</v>
      </c>
      <c r="B109" s="222">
        <v>2011150</v>
      </c>
      <c r="C109" s="231" t="s">
        <v>206</v>
      </c>
      <c r="D109" s="224"/>
      <c r="E109" s="224"/>
      <c r="F109" s="224"/>
      <c r="G109" s="226"/>
      <c r="H109" s="226"/>
    </row>
    <row r="110" spans="1:8">
      <c r="A110" s="209">
        <f t="shared" si="8"/>
        <v>7</v>
      </c>
      <c r="B110" s="222">
        <v>2011199</v>
      </c>
      <c r="C110" s="231" t="s">
        <v>261</v>
      </c>
      <c r="D110" s="224"/>
      <c r="E110" s="224"/>
      <c r="F110" s="224"/>
      <c r="G110" s="226"/>
      <c r="H110" s="226"/>
    </row>
    <row r="111" s="208" customFormat="1" spans="1:8">
      <c r="A111" s="208">
        <f t="shared" si="8"/>
        <v>5</v>
      </c>
      <c r="B111" s="227">
        <v>20113</v>
      </c>
      <c r="C111" s="239" t="s">
        <v>262</v>
      </c>
      <c r="D111" s="229">
        <f t="shared" ref="D111:F111" si="13">SUM(D112:D121)</f>
        <v>0</v>
      </c>
      <c r="E111" s="229">
        <f t="shared" si="13"/>
        <v>138</v>
      </c>
      <c r="F111" s="229">
        <f t="shared" si="13"/>
        <v>0</v>
      </c>
      <c r="G111" s="230"/>
      <c r="H111" s="230"/>
    </row>
    <row r="112" spans="1:8">
      <c r="A112" s="209">
        <f t="shared" si="8"/>
        <v>7</v>
      </c>
      <c r="B112" s="222">
        <v>2011301</v>
      </c>
      <c r="C112" s="231" t="s">
        <v>197</v>
      </c>
      <c r="D112" s="224"/>
      <c r="E112" s="224">
        <v>138</v>
      </c>
      <c r="F112" s="224"/>
      <c r="G112" s="226"/>
      <c r="H112" s="226"/>
    </row>
    <row r="113" spans="1:8">
      <c r="A113" s="209">
        <f t="shared" si="8"/>
        <v>7</v>
      </c>
      <c r="B113" s="222">
        <v>2011302</v>
      </c>
      <c r="C113" s="231" t="s">
        <v>198</v>
      </c>
      <c r="D113" s="224"/>
      <c r="E113" s="224"/>
      <c r="F113" s="224"/>
      <c r="G113" s="226"/>
      <c r="H113" s="226"/>
    </row>
    <row r="114" spans="1:8">
      <c r="A114" s="209">
        <f t="shared" si="8"/>
        <v>7</v>
      </c>
      <c r="B114" s="222">
        <v>2011303</v>
      </c>
      <c r="C114" s="231" t="s">
        <v>199</v>
      </c>
      <c r="D114" s="224"/>
      <c r="E114" s="224"/>
      <c r="F114" s="224"/>
      <c r="G114" s="226"/>
      <c r="H114" s="226"/>
    </row>
    <row r="115" spans="1:8">
      <c r="A115" s="209">
        <f t="shared" si="8"/>
        <v>7</v>
      </c>
      <c r="B115" s="222">
        <v>2011304</v>
      </c>
      <c r="C115" s="233" t="s">
        <v>263</v>
      </c>
      <c r="D115" s="224"/>
      <c r="E115" s="224"/>
      <c r="F115" s="224"/>
      <c r="G115" s="226"/>
      <c r="H115" s="226"/>
    </row>
    <row r="116" spans="1:8">
      <c r="A116" s="209">
        <f t="shared" si="8"/>
        <v>7</v>
      </c>
      <c r="B116" s="222">
        <v>2011305</v>
      </c>
      <c r="C116" s="233" t="s">
        <v>264</v>
      </c>
      <c r="D116" s="224"/>
      <c r="E116" s="224"/>
      <c r="F116" s="224"/>
      <c r="G116" s="226"/>
      <c r="H116" s="226"/>
    </row>
    <row r="117" spans="1:8">
      <c r="A117" s="209">
        <f t="shared" si="8"/>
        <v>7</v>
      </c>
      <c r="B117" s="222">
        <v>2011306</v>
      </c>
      <c r="C117" s="233" t="s">
        <v>265</v>
      </c>
      <c r="D117" s="224"/>
      <c r="E117" s="224"/>
      <c r="F117" s="224"/>
      <c r="G117" s="226"/>
      <c r="H117" s="226"/>
    </row>
    <row r="118" spans="1:8">
      <c r="A118" s="209">
        <f t="shared" si="8"/>
        <v>7</v>
      </c>
      <c r="B118" s="222">
        <v>2011307</v>
      </c>
      <c r="C118" s="231" t="s">
        <v>266</v>
      </c>
      <c r="D118" s="224"/>
      <c r="E118" s="224"/>
      <c r="F118" s="224"/>
      <c r="G118" s="226"/>
      <c r="H118" s="226"/>
    </row>
    <row r="119" spans="1:8">
      <c r="A119" s="209">
        <f t="shared" si="8"/>
        <v>7</v>
      </c>
      <c r="B119" s="222">
        <v>2011308</v>
      </c>
      <c r="C119" s="231" t="s">
        <v>267</v>
      </c>
      <c r="D119" s="224"/>
      <c r="E119" s="224"/>
      <c r="F119" s="224"/>
      <c r="G119" s="226"/>
      <c r="H119" s="226"/>
    </row>
    <row r="120" spans="1:8">
      <c r="A120" s="209">
        <f t="shared" si="8"/>
        <v>7</v>
      </c>
      <c r="B120" s="222">
        <v>2011350</v>
      </c>
      <c r="C120" s="231" t="s">
        <v>206</v>
      </c>
      <c r="D120" s="224"/>
      <c r="E120" s="224"/>
      <c r="F120" s="224"/>
      <c r="G120" s="226"/>
      <c r="H120" s="226"/>
    </row>
    <row r="121" spans="1:8">
      <c r="A121" s="209">
        <f t="shared" si="8"/>
        <v>7</v>
      </c>
      <c r="B121" s="222">
        <v>2011399</v>
      </c>
      <c r="C121" s="233" t="s">
        <v>268</v>
      </c>
      <c r="D121" s="224"/>
      <c r="E121" s="224"/>
      <c r="F121" s="224"/>
      <c r="G121" s="226"/>
      <c r="H121" s="226"/>
    </row>
    <row r="122" s="208" customFormat="1" spans="1:8">
      <c r="A122" s="208">
        <f t="shared" si="8"/>
        <v>5</v>
      </c>
      <c r="B122" s="227">
        <v>20114</v>
      </c>
      <c r="C122" s="235" t="s">
        <v>269</v>
      </c>
      <c r="D122" s="229">
        <f t="shared" ref="D122:F122" si="14">SUM(D123:D133)</f>
        <v>0</v>
      </c>
      <c r="E122" s="229">
        <f t="shared" si="14"/>
        <v>0</v>
      </c>
      <c r="F122" s="229">
        <f t="shared" si="14"/>
        <v>0</v>
      </c>
      <c r="G122" s="230"/>
      <c r="H122" s="230"/>
    </row>
    <row r="123" spans="1:8">
      <c r="A123" s="209">
        <f t="shared" si="8"/>
        <v>7</v>
      </c>
      <c r="B123" s="222">
        <v>2011401</v>
      </c>
      <c r="C123" s="233" t="s">
        <v>197</v>
      </c>
      <c r="D123" s="224"/>
      <c r="E123" s="224"/>
      <c r="F123" s="224"/>
      <c r="G123" s="226"/>
      <c r="H123" s="226"/>
    </row>
    <row r="124" spans="1:8">
      <c r="A124" s="209">
        <f t="shared" si="8"/>
        <v>7</v>
      </c>
      <c r="B124" s="222">
        <v>2011402</v>
      </c>
      <c r="C124" s="223" t="s">
        <v>198</v>
      </c>
      <c r="D124" s="224"/>
      <c r="E124" s="224"/>
      <c r="F124" s="224"/>
      <c r="G124" s="226"/>
      <c r="H124" s="226"/>
    </row>
    <row r="125" spans="1:8">
      <c r="A125" s="209">
        <f t="shared" si="8"/>
        <v>7</v>
      </c>
      <c r="B125" s="222">
        <v>2011403</v>
      </c>
      <c r="C125" s="231" t="s">
        <v>199</v>
      </c>
      <c r="D125" s="224"/>
      <c r="E125" s="224"/>
      <c r="F125" s="224"/>
      <c r="G125" s="226"/>
      <c r="H125" s="226"/>
    </row>
    <row r="126" spans="1:8">
      <c r="A126" s="209">
        <f t="shared" si="8"/>
        <v>7</v>
      </c>
      <c r="B126" s="222">
        <v>2011404</v>
      </c>
      <c r="C126" s="231" t="s">
        <v>270</v>
      </c>
      <c r="D126" s="224"/>
      <c r="E126" s="224"/>
      <c r="F126" s="224"/>
      <c r="G126" s="226"/>
      <c r="H126" s="226"/>
    </row>
    <row r="127" spans="1:8">
      <c r="A127" s="209">
        <f t="shared" si="8"/>
        <v>7</v>
      </c>
      <c r="B127" s="222">
        <v>2011405</v>
      </c>
      <c r="C127" s="231" t="s">
        <v>271</v>
      </c>
      <c r="D127" s="224"/>
      <c r="E127" s="224"/>
      <c r="F127" s="224"/>
      <c r="G127" s="226"/>
      <c r="H127" s="226"/>
    </row>
    <row r="128" spans="1:8">
      <c r="A128" s="209">
        <f t="shared" si="8"/>
        <v>7</v>
      </c>
      <c r="B128" s="222">
        <v>2011408</v>
      </c>
      <c r="C128" s="233" t="s">
        <v>272</v>
      </c>
      <c r="D128" s="224"/>
      <c r="E128" s="224"/>
      <c r="F128" s="224"/>
      <c r="G128" s="226"/>
      <c r="H128" s="226"/>
    </row>
    <row r="129" spans="1:8">
      <c r="A129" s="209">
        <f t="shared" si="8"/>
        <v>7</v>
      </c>
      <c r="B129" s="222">
        <v>2011409</v>
      </c>
      <c r="C129" s="231" t="s">
        <v>273</v>
      </c>
      <c r="D129" s="224"/>
      <c r="E129" s="224"/>
      <c r="F129" s="224"/>
      <c r="G129" s="226"/>
      <c r="H129" s="226"/>
    </row>
    <row r="130" spans="1:8">
      <c r="A130" s="209">
        <f t="shared" si="8"/>
        <v>7</v>
      </c>
      <c r="B130" s="222">
        <v>2011410</v>
      </c>
      <c r="C130" s="231" t="s">
        <v>274</v>
      </c>
      <c r="D130" s="224"/>
      <c r="E130" s="224"/>
      <c r="F130" s="224"/>
      <c r="G130" s="226"/>
      <c r="H130" s="226"/>
    </row>
    <row r="131" spans="1:8">
      <c r="A131" s="209">
        <f t="shared" si="8"/>
        <v>7</v>
      </c>
      <c r="B131" s="222">
        <v>2011411</v>
      </c>
      <c r="C131" s="231" t="s">
        <v>275</v>
      </c>
      <c r="D131" s="224"/>
      <c r="E131" s="224"/>
      <c r="F131" s="224"/>
      <c r="G131" s="226"/>
      <c r="H131" s="226"/>
    </row>
    <row r="132" spans="1:8">
      <c r="A132" s="209">
        <f t="shared" si="8"/>
        <v>7</v>
      </c>
      <c r="B132" s="222">
        <v>2011450</v>
      </c>
      <c r="C132" s="231" t="s">
        <v>206</v>
      </c>
      <c r="D132" s="224"/>
      <c r="E132" s="224"/>
      <c r="F132" s="224"/>
      <c r="G132" s="226"/>
      <c r="H132" s="226"/>
    </row>
    <row r="133" spans="1:8">
      <c r="A133" s="209">
        <f t="shared" si="8"/>
        <v>7</v>
      </c>
      <c r="B133" s="222">
        <v>2011499</v>
      </c>
      <c r="C133" s="231" t="s">
        <v>276</v>
      </c>
      <c r="D133" s="224"/>
      <c r="E133" s="224"/>
      <c r="F133" s="224"/>
      <c r="G133" s="226"/>
      <c r="H133" s="226"/>
    </row>
    <row r="134" s="208" customFormat="1" spans="1:8">
      <c r="A134" s="208">
        <f t="shared" ref="A134:A197" si="15">LEN(B134)</f>
        <v>5</v>
      </c>
      <c r="B134" s="227">
        <v>20123</v>
      </c>
      <c r="C134" s="228" t="s">
        <v>277</v>
      </c>
      <c r="D134" s="229">
        <f t="shared" ref="D134:F134" si="16">SUM(D135:D140)</f>
        <v>0</v>
      </c>
      <c r="E134" s="229">
        <f t="shared" si="16"/>
        <v>47</v>
      </c>
      <c r="F134" s="229">
        <f t="shared" si="16"/>
        <v>0</v>
      </c>
      <c r="G134" s="230"/>
      <c r="H134" s="230"/>
    </row>
    <row r="135" spans="1:8">
      <c r="A135" s="209">
        <f t="shared" si="15"/>
        <v>7</v>
      </c>
      <c r="B135" s="222">
        <v>2012301</v>
      </c>
      <c r="C135" s="231" t="s">
        <v>197</v>
      </c>
      <c r="D135" s="224"/>
      <c r="E135" s="224"/>
      <c r="F135" s="224"/>
      <c r="G135" s="226"/>
      <c r="H135" s="226"/>
    </row>
    <row r="136" spans="1:8">
      <c r="A136" s="209">
        <f t="shared" si="15"/>
        <v>7</v>
      </c>
      <c r="B136" s="222">
        <v>2012302</v>
      </c>
      <c r="C136" s="231" t="s">
        <v>198</v>
      </c>
      <c r="D136" s="224"/>
      <c r="E136" s="224"/>
      <c r="F136" s="224"/>
      <c r="G136" s="226"/>
      <c r="H136" s="226"/>
    </row>
    <row r="137" spans="1:8">
      <c r="A137" s="209">
        <f t="shared" si="15"/>
        <v>7</v>
      </c>
      <c r="B137" s="222">
        <v>2012303</v>
      </c>
      <c r="C137" s="233" t="s">
        <v>199</v>
      </c>
      <c r="D137" s="224"/>
      <c r="E137" s="224"/>
      <c r="F137" s="224"/>
      <c r="G137" s="226"/>
      <c r="H137" s="226"/>
    </row>
    <row r="138" spans="1:8">
      <c r="A138" s="209">
        <f t="shared" si="15"/>
        <v>7</v>
      </c>
      <c r="B138" s="222">
        <v>2012304</v>
      </c>
      <c r="C138" s="233" t="s">
        <v>278</v>
      </c>
      <c r="D138" s="224"/>
      <c r="E138" s="224">
        <v>47</v>
      </c>
      <c r="F138" s="224"/>
      <c r="G138" s="226"/>
      <c r="H138" s="226"/>
    </row>
    <row r="139" spans="1:8">
      <c r="A139" s="209">
        <f t="shared" si="15"/>
        <v>7</v>
      </c>
      <c r="B139" s="222">
        <v>2012350</v>
      </c>
      <c r="C139" s="233" t="s">
        <v>206</v>
      </c>
      <c r="D139" s="224"/>
      <c r="E139" s="224"/>
      <c r="F139" s="224"/>
      <c r="G139" s="226"/>
      <c r="H139" s="226"/>
    </row>
    <row r="140" spans="1:8">
      <c r="A140" s="209">
        <f t="shared" si="15"/>
        <v>7</v>
      </c>
      <c r="B140" s="222">
        <v>2012399</v>
      </c>
      <c r="C140" s="223" t="s">
        <v>279</v>
      </c>
      <c r="D140" s="224"/>
      <c r="E140" s="224"/>
      <c r="F140" s="224"/>
      <c r="G140" s="226"/>
      <c r="H140" s="226"/>
    </row>
    <row r="141" s="208" customFormat="1" spans="1:8">
      <c r="A141" s="208">
        <f t="shared" si="15"/>
        <v>5</v>
      </c>
      <c r="B141" s="227">
        <v>20125</v>
      </c>
      <c r="C141" s="228" t="s">
        <v>280</v>
      </c>
      <c r="D141" s="229">
        <f t="shared" ref="D141:F141" si="17">SUM(D142:D148)</f>
        <v>0</v>
      </c>
      <c r="E141" s="229">
        <f t="shared" si="17"/>
        <v>0</v>
      </c>
      <c r="F141" s="229">
        <f t="shared" si="17"/>
        <v>0</v>
      </c>
      <c r="G141" s="230"/>
      <c r="H141" s="230"/>
    </row>
    <row r="142" spans="1:8">
      <c r="A142" s="209">
        <f t="shared" si="15"/>
        <v>7</v>
      </c>
      <c r="B142" s="222">
        <v>2012501</v>
      </c>
      <c r="C142" s="231" t="s">
        <v>197</v>
      </c>
      <c r="D142" s="224"/>
      <c r="E142" s="224"/>
      <c r="F142" s="224"/>
      <c r="G142" s="226"/>
      <c r="H142" s="226"/>
    </row>
    <row r="143" spans="1:8">
      <c r="A143" s="209">
        <f t="shared" si="15"/>
        <v>7</v>
      </c>
      <c r="B143" s="222">
        <v>2012502</v>
      </c>
      <c r="C143" s="233" t="s">
        <v>198</v>
      </c>
      <c r="D143" s="224"/>
      <c r="E143" s="224"/>
      <c r="F143" s="224"/>
      <c r="G143" s="226"/>
      <c r="H143" s="226"/>
    </row>
    <row r="144" spans="1:8">
      <c r="A144" s="209">
        <f t="shared" si="15"/>
        <v>7</v>
      </c>
      <c r="B144" s="222">
        <v>2012503</v>
      </c>
      <c r="C144" s="233" t="s">
        <v>199</v>
      </c>
      <c r="D144" s="224"/>
      <c r="E144" s="224"/>
      <c r="F144" s="224"/>
      <c r="G144" s="226"/>
      <c r="H144" s="226"/>
    </row>
    <row r="145" spans="1:8">
      <c r="A145" s="209">
        <f t="shared" si="15"/>
        <v>7</v>
      </c>
      <c r="B145" s="222">
        <v>2012504</v>
      </c>
      <c r="C145" s="233" t="s">
        <v>281</v>
      </c>
      <c r="D145" s="224"/>
      <c r="E145" s="224"/>
      <c r="F145" s="224"/>
      <c r="G145" s="226"/>
      <c r="H145" s="226"/>
    </row>
    <row r="146" spans="1:8">
      <c r="A146" s="209">
        <f t="shared" si="15"/>
        <v>7</v>
      </c>
      <c r="B146" s="222">
        <v>2012505</v>
      </c>
      <c r="C146" s="223" t="s">
        <v>282</v>
      </c>
      <c r="D146" s="224"/>
      <c r="E146" s="224"/>
      <c r="F146" s="224"/>
      <c r="G146" s="226"/>
      <c r="H146" s="226"/>
    </row>
    <row r="147" spans="1:8">
      <c r="A147" s="209">
        <f t="shared" si="15"/>
        <v>7</v>
      </c>
      <c r="B147" s="222">
        <v>2012550</v>
      </c>
      <c r="C147" s="231" t="s">
        <v>206</v>
      </c>
      <c r="D147" s="224"/>
      <c r="E147" s="224"/>
      <c r="F147" s="224"/>
      <c r="G147" s="226"/>
      <c r="H147" s="226"/>
    </row>
    <row r="148" spans="1:8">
      <c r="A148" s="209">
        <f t="shared" si="15"/>
        <v>7</v>
      </c>
      <c r="B148" s="222">
        <v>2012599</v>
      </c>
      <c r="C148" s="231" t="s">
        <v>283</v>
      </c>
      <c r="D148" s="224"/>
      <c r="E148" s="224"/>
      <c r="F148" s="224"/>
      <c r="G148" s="226"/>
      <c r="H148" s="226"/>
    </row>
    <row r="149" s="208" customFormat="1" spans="1:8">
      <c r="A149" s="208">
        <f t="shared" si="15"/>
        <v>5</v>
      </c>
      <c r="B149" s="227">
        <v>20126</v>
      </c>
      <c r="C149" s="235" t="s">
        <v>284</v>
      </c>
      <c r="D149" s="229">
        <f t="shared" ref="D149:F149" si="18">SUM(D150:D154)</f>
        <v>108</v>
      </c>
      <c r="E149" s="229">
        <f t="shared" si="18"/>
        <v>96</v>
      </c>
      <c r="F149" s="229">
        <f t="shared" si="18"/>
        <v>111</v>
      </c>
      <c r="G149" s="230"/>
      <c r="H149" s="230"/>
    </row>
    <row r="150" spans="1:8">
      <c r="A150" s="209">
        <f t="shared" si="15"/>
        <v>7</v>
      </c>
      <c r="B150" s="222">
        <v>2012601</v>
      </c>
      <c r="C150" s="233" t="s">
        <v>197</v>
      </c>
      <c r="D150" s="224">
        <v>108</v>
      </c>
      <c r="E150" s="224">
        <v>96</v>
      </c>
      <c r="F150" s="224">
        <v>111</v>
      </c>
      <c r="G150" s="226"/>
      <c r="H150" s="226"/>
    </row>
    <row r="151" spans="1:8">
      <c r="A151" s="209">
        <f t="shared" si="15"/>
        <v>7</v>
      </c>
      <c r="B151" s="222">
        <v>2012602</v>
      </c>
      <c r="C151" s="233" t="s">
        <v>198</v>
      </c>
      <c r="D151" s="224"/>
      <c r="E151" s="224"/>
      <c r="F151" s="224"/>
      <c r="G151" s="226"/>
      <c r="H151" s="226"/>
    </row>
    <row r="152" spans="1:8">
      <c r="A152" s="209">
        <f t="shared" si="15"/>
        <v>7</v>
      </c>
      <c r="B152" s="222">
        <v>2012603</v>
      </c>
      <c r="C152" s="231" t="s">
        <v>199</v>
      </c>
      <c r="D152" s="224"/>
      <c r="E152" s="224"/>
      <c r="F152" s="224"/>
      <c r="G152" s="226"/>
      <c r="H152" s="226"/>
    </row>
    <row r="153" spans="1:8">
      <c r="A153" s="209">
        <f t="shared" si="15"/>
        <v>7</v>
      </c>
      <c r="B153" s="222">
        <v>2012604</v>
      </c>
      <c r="C153" s="234" t="s">
        <v>285</v>
      </c>
      <c r="D153" s="224"/>
      <c r="E153" s="224"/>
      <c r="F153" s="224"/>
      <c r="G153" s="226"/>
      <c r="H153" s="226"/>
    </row>
    <row r="154" spans="1:8">
      <c r="A154" s="209">
        <f t="shared" si="15"/>
        <v>7</v>
      </c>
      <c r="B154" s="222">
        <v>2012699</v>
      </c>
      <c r="C154" s="231" t="s">
        <v>286</v>
      </c>
      <c r="D154" s="224"/>
      <c r="E154" s="224"/>
      <c r="F154" s="224"/>
      <c r="G154" s="226"/>
      <c r="H154" s="226"/>
    </row>
    <row r="155" s="208" customFormat="1" spans="1:8">
      <c r="A155" s="208">
        <f t="shared" si="15"/>
        <v>5</v>
      </c>
      <c r="B155" s="227">
        <v>20128</v>
      </c>
      <c r="C155" s="235" t="s">
        <v>287</v>
      </c>
      <c r="D155" s="229">
        <f t="shared" ref="D155:F155" si="19">SUM(D156:D161)</f>
        <v>109</v>
      </c>
      <c r="E155" s="229">
        <f t="shared" si="19"/>
        <v>88</v>
      </c>
      <c r="F155" s="229">
        <f t="shared" si="19"/>
        <v>105</v>
      </c>
      <c r="G155" s="230"/>
      <c r="H155" s="230"/>
    </row>
    <row r="156" spans="1:8">
      <c r="A156" s="209">
        <f t="shared" si="15"/>
        <v>7</v>
      </c>
      <c r="B156" s="222">
        <v>2012801</v>
      </c>
      <c r="C156" s="233" t="s">
        <v>197</v>
      </c>
      <c r="D156" s="224">
        <v>109</v>
      </c>
      <c r="E156" s="224">
        <v>88</v>
      </c>
      <c r="F156" s="225">
        <v>105</v>
      </c>
      <c r="G156" s="226"/>
      <c r="H156" s="226"/>
    </row>
    <row r="157" spans="1:8">
      <c r="A157" s="209">
        <f t="shared" si="15"/>
        <v>7</v>
      </c>
      <c r="B157" s="222">
        <v>2012802</v>
      </c>
      <c r="C157" s="233" t="s">
        <v>198</v>
      </c>
      <c r="D157" s="224"/>
      <c r="E157" s="224"/>
      <c r="F157" s="224"/>
      <c r="G157" s="226"/>
      <c r="H157" s="226"/>
    </row>
    <row r="158" spans="1:8">
      <c r="A158" s="209">
        <f t="shared" si="15"/>
        <v>7</v>
      </c>
      <c r="B158" s="222">
        <v>2012803</v>
      </c>
      <c r="C158" s="223" t="s">
        <v>199</v>
      </c>
      <c r="D158" s="224"/>
      <c r="E158" s="224"/>
      <c r="F158" s="224"/>
      <c r="G158" s="226"/>
      <c r="H158" s="226"/>
    </row>
    <row r="159" spans="1:8">
      <c r="A159" s="209">
        <f t="shared" si="15"/>
        <v>7</v>
      </c>
      <c r="B159" s="222">
        <v>2012804</v>
      </c>
      <c r="C159" s="231" t="s">
        <v>212</v>
      </c>
      <c r="D159" s="219"/>
      <c r="E159" s="219"/>
      <c r="F159" s="219"/>
      <c r="G159" s="226"/>
      <c r="H159" s="226"/>
    </row>
    <row r="160" spans="1:8">
      <c r="A160" s="209">
        <f t="shared" si="15"/>
        <v>7</v>
      </c>
      <c r="B160" s="222">
        <v>2012850</v>
      </c>
      <c r="C160" s="231" t="s">
        <v>206</v>
      </c>
      <c r="D160" s="224"/>
      <c r="E160" s="224"/>
      <c r="F160" s="224"/>
      <c r="G160" s="226"/>
      <c r="H160" s="226"/>
    </row>
    <row r="161" spans="1:8">
      <c r="A161" s="209">
        <f t="shared" si="15"/>
        <v>7</v>
      </c>
      <c r="B161" s="222">
        <v>2012899</v>
      </c>
      <c r="C161" s="231" t="s">
        <v>288</v>
      </c>
      <c r="D161" s="224"/>
      <c r="E161" s="224"/>
      <c r="F161" s="224"/>
      <c r="G161" s="226"/>
      <c r="H161" s="226"/>
    </row>
    <row r="162" s="208" customFormat="1" spans="1:8">
      <c r="A162" s="208">
        <f t="shared" si="15"/>
        <v>5</v>
      </c>
      <c r="B162" s="227">
        <v>20129</v>
      </c>
      <c r="C162" s="235" t="s">
        <v>289</v>
      </c>
      <c r="D162" s="229">
        <f t="shared" ref="D162:F162" si="20">SUM(D163:D168)</f>
        <v>182</v>
      </c>
      <c r="E162" s="229">
        <f t="shared" si="20"/>
        <v>198</v>
      </c>
      <c r="F162" s="229">
        <f t="shared" si="20"/>
        <v>192</v>
      </c>
      <c r="G162" s="230"/>
      <c r="H162" s="230"/>
    </row>
    <row r="163" spans="1:8">
      <c r="A163" s="209">
        <f t="shared" si="15"/>
        <v>7</v>
      </c>
      <c r="B163" s="222">
        <v>2012901</v>
      </c>
      <c r="C163" s="233" t="s">
        <v>197</v>
      </c>
      <c r="D163" s="224">
        <v>182</v>
      </c>
      <c r="E163" s="224">
        <v>198</v>
      </c>
      <c r="F163" s="224">
        <v>192</v>
      </c>
      <c r="G163" s="226"/>
      <c r="H163" s="226"/>
    </row>
    <row r="164" spans="1:8">
      <c r="A164" s="209">
        <f t="shared" si="15"/>
        <v>7</v>
      </c>
      <c r="B164" s="222">
        <v>2012902</v>
      </c>
      <c r="C164" s="233" t="s">
        <v>198</v>
      </c>
      <c r="D164" s="224"/>
      <c r="E164" s="224"/>
      <c r="F164" s="224"/>
      <c r="G164" s="226"/>
      <c r="H164" s="226"/>
    </row>
    <row r="165" spans="1:8">
      <c r="A165" s="209">
        <f t="shared" si="15"/>
        <v>7</v>
      </c>
      <c r="B165" s="222">
        <v>2012903</v>
      </c>
      <c r="C165" s="231" t="s">
        <v>199</v>
      </c>
      <c r="D165" s="224"/>
      <c r="E165" s="224"/>
      <c r="F165" s="224"/>
      <c r="G165" s="226"/>
      <c r="H165" s="226"/>
    </row>
    <row r="166" spans="1:8">
      <c r="A166" s="209">
        <f t="shared" si="15"/>
        <v>7</v>
      </c>
      <c r="B166" s="222">
        <v>2012906</v>
      </c>
      <c r="C166" s="231" t="s">
        <v>290</v>
      </c>
      <c r="D166" s="224"/>
      <c r="E166" s="224"/>
      <c r="F166" s="224"/>
      <c r="G166" s="226"/>
      <c r="H166" s="226"/>
    </row>
    <row r="167" spans="1:8">
      <c r="A167" s="209">
        <f t="shared" si="15"/>
        <v>7</v>
      </c>
      <c r="B167" s="222">
        <v>2012950</v>
      </c>
      <c r="C167" s="233" t="s">
        <v>206</v>
      </c>
      <c r="D167" s="224"/>
      <c r="E167" s="224"/>
      <c r="F167" s="224"/>
      <c r="G167" s="226"/>
      <c r="H167" s="226"/>
    </row>
    <row r="168" spans="1:8">
      <c r="A168" s="209">
        <f t="shared" si="15"/>
        <v>7</v>
      </c>
      <c r="B168" s="222">
        <v>2012999</v>
      </c>
      <c r="C168" s="233" t="s">
        <v>291</v>
      </c>
      <c r="D168" s="224"/>
      <c r="E168" s="224"/>
      <c r="F168" s="224"/>
      <c r="G168" s="226"/>
      <c r="H168" s="226"/>
    </row>
    <row r="169" s="208" customFormat="1" spans="1:8">
      <c r="A169" s="208">
        <f t="shared" si="15"/>
        <v>5</v>
      </c>
      <c r="B169" s="227">
        <v>20131</v>
      </c>
      <c r="C169" s="235" t="s">
        <v>292</v>
      </c>
      <c r="D169" s="229">
        <f t="shared" ref="D169:F169" si="21">SUM(D170:D175)</f>
        <v>1365</v>
      </c>
      <c r="E169" s="229">
        <f t="shared" si="21"/>
        <v>1254</v>
      </c>
      <c r="F169" s="229">
        <f t="shared" si="21"/>
        <v>1399</v>
      </c>
      <c r="G169" s="230"/>
      <c r="H169" s="230"/>
    </row>
    <row r="170" spans="1:8">
      <c r="A170" s="209">
        <f t="shared" si="15"/>
        <v>7</v>
      </c>
      <c r="B170" s="222">
        <v>2013101</v>
      </c>
      <c r="C170" s="233" t="s">
        <v>197</v>
      </c>
      <c r="D170" s="224">
        <v>1365</v>
      </c>
      <c r="E170" s="224">
        <v>1254</v>
      </c>
      <c r="F170" s="225">
        <v>1399</v>
      </c>
      <c r="G170" s="226"/>
      <c r="H170" s="226"/>
    </row>
    <row r="171" spans="1:8">
      <c r="A171" s="209">
        <f t="shared" si="15"/>
        <v>7</v>
      </c>
      <c r="B171" s="222">
        <v>2013102</v>
      </c>
      <c r="C171" s="231" t="s">
        <v>198</v>
      </c>
      <c r="D171" s="224"/>
      <c r="E171" s="224"/>
      <c r="F171" s="224"/>
      <c r="G171" s="226"/>
      <c r="H171" s="226"/>
    </row>
    <row r="172" spans="1:8">
      <c r="A172" s="209">
        <f t="shared" si="15"/>
        <v>7</v>
      </c>
      <c r="B172" s="222">
        <v>2013103</v>
      </c>
      <c r="C172" s="231" t="s">
        <v>199</v>
      </c>
      <c r="D172" s="224"/>
      <c r="E172" s="224"/>
      <c r="F172" s="224"/>
      <c r="G172" s="226"/>
      <c r="H172" s="226"/>
    </row>
    <row r="173" spans="1:8">
      <c r="A173" s="209">
        <f t="shared" si="15"/>
        <v>7</v>
      </c>
      <c r="B173" s="222">
        <v>2013105</v>
      </c>
      <c r="C173" s="231" t="s">
        <v>293</v>
      </c>
      <c r="D173" s="224"/>
      <c r="E173" s="224"/>
      <c r="F173" s="224"/>
      <c r="G173" s="226"/>
      <c r="H173" s="226"/>
    </row>
    <row r="174" spans="1:8">
      <c r="A174" s="209">
        <f t="shared" si="15"/>
        <v>7</v>
      </c>
      <c r="B174" s="222">
        <v>2013150</v>
      </c>
      <c r="C174" s="233" t="s">
        <v>206</v>
      </c>
      <c r="D174" s="224"/>
      <c r="E174" s="224"/>
      <c r="F174" s="224"/>
      <c r="G174" s="226"/>
      <c r="H174" s="226"/>
    </row>
    <row r="175" spans="1:8">
      <c r="A175" s="209">
        <f t="shared" si="15"/>
        <v>7</v>
      </c>
      <c r="B175" s="222">
        <v>2013199</v>
      </c>
      <c r="C175" s="233" t="s">
        <v>294</v>
      </c>
      <c r="D175" s="224"/>
      <c r="E175" s="224"/>
      <c r="F175" s="224"/>
      <c r="G175" s="226"/>
      <c r="H175" s="226"/>
    </row>
    <row r="176" s="208" customFormat="1" spans="1:8">
      <c r="A176" s="208">
        <f t="shared" si="15"/>
        <v>5</v>
      </c>
      <c r="B176" s="227">
        <v>20132</v>
      </c>
      <c r="C176" s="235" t="s">
        <v>295</v>
      </c>
      <c r="D176" s="229">
        <f t="shared" ref="D176:F176" si="22">SUM(D177:D182)</f>
        <v>325</v>
      </c>
      <c r="E176" s="229">
        <f t="shared" si="22"/>
        <v>451</v>
      </c>
      <c r="F176" s="229">
        <f t="shared" si="22"/>
        <v>287</v>
      </c>
      <c r="G176" s="230"/>
      <c r="H176" s="230"/>
    </row>
    <row r="177" spans="1:8">
      <c r="A177" s="209">
        <f t="shared" si="15"/>
        <v>7</v>
      </c>
      <c r="B177" s="222">
        <v>2013201</v>
      </c>
      <c r="C177" s="231" t="s">
        <v>197</v>
      </c>
      <c r="D177" s="224">
        <v>325</v>
      </c>
      <c r="E177" s="224">
        <v>451</v>
      </c>
      <c r="F177" s="225">
        <v>287</v>
      </c>
      <c r="G177" s="226"/>
      <c r="H177" s="226"/>
    </row>
    <row r="178" spans="1:8">
      <c r="A178" s="209">
        <f t="shared" si="15"/>
        <v>7</v>
      </c>
      <c r="B178" s="222">
        <v>2013202</v>
      </c>
      <c r="C178" s="231" t="s">
        <v>198</v>
      </c>
      <c r="D178" s="224"/>
      <c r="E178" s="224"/>
      <c r="F178" s="224"/>
      <c r="G178" s="226"/>
      <c r="H178" s="226"/>
    </row>
    <row r="179" spans="1:8">
      <c r="A179" s="209">
        <f t="shared" si="15"/>
        <v>7</v>
      </c>
      <c r="B179" s="222">
        <v>2013203</v>
      </c>
      <c r="C179" s="231" t="s">
        <v>199</v>
      </c>
      <c r="D179" s="224"/>
      <c r="E179" s="224"/>
      <c r="F179" s="224"/>
      <c r="G179" s="226"/>
      <c r="H179" s="226"/>
    </row>
    <row r="180" spans="1:8">
      <c r="A180" s="209">
        <f t="shared" si="15"/>
        <v>7</v>
      </c>
      <c r="B180" s="222">
        <v>2013204</v>
      </c>
      <c r="C180" s="231" t="s">
        <v>296</v>
      </c>
      <c r="D180" s="224"/>
      <c r="E180" s="224"/>
      <c r="F180" s="224"/>
      <c r="G180" s="226"/>
      <c r="H180" s="226"/>
    </row>
    <row r="181" spans="1:8">
      <c r="A181" s="209">
        <f t="shared" si="15"/>
        <v>7</v>
      </c>
      <c r="B181" s="222">
        <v>2013250</v>
      </c>
      <c r="C181" s="231" t="s">
        <v>206</v>
      </c>
      <c r="D181" s="224"/>
      <c r="E181" s="224"/>
      <c r="F181" s="224"/>
      <c r="G181" s="226"/>
      <c r="H181" s="226"/>
    </row>
    <row r="182" spans="1:8">
      <c r="A182" s="209">
        <f t="shared" si="15"/>
        <v>7</v>
      </c>
      <c r="B182" s="222">
        <v>2013299</v>
      </c>
      <c r="C182" s="233" t="s">
        <v>297</v>
      </c>
      <c r="D182" s="224"/>
      <c r="E182" s="224"/>
      <c r="F182" s="224"/>
      <c r="G182" s="226"/>
      <c r="H182" s="226"/>
    </row>
    <row r="183" s="208" customFormat="1" spans="1:8">
      <c r="A183" s="208">
        <f t="shared" si="15"/>
        <v>5</v>
      </c>
      <c r="B183" s="227">
        <v>20133</v>
      </c>
      <c r="C183" s="235" t="s">
        <v>298</v>
      </c>
      <c r="D183" s="229">
        <f t="shared" ref="D183:F183" si="23">SUM(D184:D189)</f>
        <v>160</v>
      </c>
      <c r="E183" s="229">
        <f t="shared" si="23"/>
        <v>356</v>
      </c>
      <c r="F183" s="229">
        <f t="shared" si="23"/>
        <v>204</v>
      </c>
      <c r="G183" s="230"/>
      <c r="H183" s="230"/>
    </row>
    <row r="184" spans="1:8">
      <c r="A184" s="209">
        <f t="shared" si="15"/>
        <v>7</v>
      </c>
      <c r="B184" s="222">
        <v>2013301</v>
      </c>
      <c r="C184" s="223" t="s">
        <v>197</v>
      </c>
      <c r="D184" s="224">
        <v>160</v>
      </c>
      <c r="E184" s="224">
        <v>356</v>
      </c>
      <c r="F184" s="225">
        <v>204</v>
      </c>
      <c r="G184" s="226"/>
      <c r="H184" s="226"/>
    </row>
    <row r="185" spans="1:8">
      <c r="A185" s="209">
        <f t="shared" si="15"/>
        <v>7</v>
      </c>
      <c r="B185" s="222">
        <v>2013302</v>
      </c>
      <c r="C185" s="231" t="s">
        <v>198</v>
      </c>
      <c r="D185" s="224"/>
      <c r="E185" s="224"/>
      <c r="F185" s="224"/>
      <c r="G185" s="226"/>
      <c r="H185" s="226"/>
    </row>
    <row r="186" spans="1:8">
      <c r="A186" s="209">
        <f t="shared" si="15"/>
        <v>7</v>
      </c>
      <c r="B186" s="222">
        <v>2013303</v>
      </c>
      <c r="C186" s="231" t="s">
        <v>199</v>
      </c>
      <c r="D186" s="224"/>
      <c r="E186" s="224"/>
      <c r="F186" s="224"/>
      <c r="G186" s="226"/>
      <c r="H186" s="226"/>
    </row>
    <row r="187" spans="1:8">
      <c r="A187" s="209">
        <f t="shared" si="15"/>
        <v>7</v>
      </c>
      <c r="B187" s="222">
        <v>2013304</v>
      </c>
      <c r="C187" s="231" t="s">
        <v>299</v>
      </c>
      <c r="D187" s="224"/>
      <c r="E187" s="224"/>
      <c r="F187" s="224"/>
      <c r="G187" s="226"/>
      <c r="H187" s="226"/>
    </row>
    <row r="188" spans="1:8">
      <c r="A188" s="209">
        <f t="shared" si="15"/>
        <v>7</v>
      </c>
      <c r="B188" s="222">
        <v>2013350</v>
      </c>
      <c r="C188" s="231" t="s">
        <v>206</v>
      </c>
      <c r="D188" s="224"/>
      <c r="E188" s="224"/>
      <c r="F188" s="224"/>
      <c r="G188" s="226"/>
      <c r="H188" s="226"/>
    </row>
    <row r="189" spans="1:8">
      <c r="A189" s="209">
        <f t="shared" si="15"/>
        <v>7</v>
      </c>
      <c r="B189" s="222">
        <v>2013399</v>
      </c>
      <c r="C189" s="233" t="s">
        <v>300</v>
      </c>
      <c r="D189" s="224"/>
      <c r="E189" s="224"/>
      <c r="F189" s="224"/>
      <c r="G189" s="226"/>
      <c r="H189" s="226"/>
    </row>
    <row r="190" s="208" customFormat="1" spans="1:8">
      <c r="A190" s="208">
        <f t="shared" si="15"/>
        <v>5</v>
      </c>
      <c r="B190" s="227">
        <v>20134</v>
      </c>
      <c r="C190" s="235" t="s">
        <v>301</v>
      </c>
      <c r="D190" s="229">
        <f t="shared" ref="D190:F190" si="24">SUM(D191:D197)</f>
        <v>174</v>
      </c>
      <c r="E190" s="229">
        <f t="shared" si="24"/>
        <v>214</v>
      </c>
      <c r="F190" s="229">
        <f t="shared" si="24"/>
        <v>179</v>
      </c>
      <c r="G190" s="230"/>
      <c r="H190" s="230"/>
    </row>
    <row r="191" spans="1:8">
      <c r="A191" s="209">
        <f t="shared" si="15"/>
        <v>7</v>
      </c>
      <c r="B191" s="222">
        <v>2013401</v>
      </c>
      <c r="C191" s="233" t="s">
        <v>197</v>
      </c>
      <c r="D191" s="224">
        <v>174</v>
      </c>
      <c r="E191" s="224">
        <v>214</v>
      </c>
      <c r="F191" s="225">
        <v>179</v>
      </c>
      <c r="G191" s="226"/>
      <c r="H191" s="226"/>
    </row>
    <row r="192" spans="1:8">
      <c r="A192" s="209">
        <f t="shared" si="15"/>
        <v>7</v>
      </c>
      <c r="B192" s="222">
        <v>2013402</v>
      </c>
      <c r="C192" s="231" t="s">
        <v>198</v>
      </c>
      <c r="D192" s="224"/>
      <c r="E192" s="224"/>
      <c r="F192" s="224"/>
      <c r="G192" s="226"/>
      <c r="H192" s="226"/>
    </row>
    <row r="193" spans="1:8">
      <c r="A193" s="209">
        <f t="shared" si="15"/>
        <v>7</v>
      </c>
      <c r="B193" s="222">
        <v>2013403</v>
      </c>
      <c r="C193" s="231" t="s">
        <v>199</v>
      </c>
      <c r="D193" s="224"/>
      <c r="E193" s="224"/>
      <c r="F193" s="224"/>
      <c r="G193" s="226"/>
      <c r="H193" s="226"/>
    </row>
    <row r="194" spans="1:8">
      <c r="A194" s="209">
        <f t="shared" si="15"/>
        <v>7</v>
      </c>
      <c r="B194" s="222">
        <v>2013404</v>
      </c>
      <c r="C194" s="231" t="s">
        <v>302</v>
      </c>
      <c r="D194" s="224"/>
      <c r="E194" s="224"/>
      <c r="F194" s="224"/>
      <c r="G194" s="226"/>
      <c r="H194" s="226"/>
    </row>
    <row r="195" spans="1:8">
      <c r="A195" s="209">
        <f t="shared" si="15"/>
        <v>7</v>
      </c>
      <c r="B195" s="222">
        <v>2013405</v>
      </c>
      <c r="C195" s="231" t="s">
        <v>303</v>
      </c>
      <c r="D195" s="224"/>
      <c r="E195" s="224"/>
      <c r="F195" s="224"/>
      <c r="G195" s="226"/>
      <c r="H195" s="226"/>
    </row>
    <row r="196" spans="1:8">
      <c r="A196" s="209">
        <f t="shared" si="15"/>
        <v>7</v>
      </c>
      <c r="B196" s="222">
        <v>2013450</v>
      </c>
      <c r="C196" s="231" t="s">
        <v>206</v>
      </c>
      <c r="D196" s="219"/>
      <c r="E196" s="219"/>
      <c r="F196" s="219"/>
      <c r="G196" s="240"/>
      <c r="H196" s="240"/>
    </row>
    <row r="197" spans="1:8">
      <c r="A197" s="209">
        <f t="shared" si="15"/>
        <v>7</v>
      </c>
      <c r="B197" s="222">
        <v>2013499</v>
      </c>
      <c r="C197" s="233" t="s">
        <v>304</v>
      </c>
      <c r="D197" s="219"/>
      <c r="E197" s="219"/>
      <c r="F197" s="219"/>
      <c r="G197" s="240"/>
      <c r="H197" s="240"/>
    </row>
    <row r="198" s="208" customFormat="1" spans="1:8">
      <c r="A198" s="208">
        <f t="shared" ref="A198:A261" si="25">LEN(B198)</f>
        <v>5</v>
      </c>
      <c r="B198" s="227">
        <v>20135</v>
      </c>
      <c r="C198" s="235" t="s">
        <v>305</v>
      </c>
      <c r="D198" s="241">
        <f t="shared" ref="D198:F198" si="26">SUM(D199:D203)</f>
        <v>0</v>
      </c>
      <c r="E198" s="241">
        <f t="shared" si="26"/>
        <v>0</v>
      </c>
      <c r="F198" s="241">
        <f t="shared" si="26"/>
        <v>0</v>
      </c>
      <c r="G198" s="242"/>
      <c r="H198" s="242"/>
    </row>
    <row r="199" spans="1:8">
      <c r="A199" s="209">
        <f t="shared" si="25"/>
        <v>7</v>
      </c>
      <c r="B199" s="222">
        <v>2013501</v>
      </c>
      <c r="C199" s="233" t="s">
        <v>197</v>
      </c>
      <c r="D199" s="224"/>
      <c r="E199" s="224"/>
      <c r="F199" s="224"/>
      <c r="G199" s="226"/>
      <c r="H199" s="226"/>
    </row>
    <row r="200" spans="1:8">
      <c r="A200" s="209">
        <f t="shared" si="25"/>
        <v>7</v>
      </c>
      <c r="B200" s="222">
        <v>2013502</v>
      </c>
      <c r="C200" s="223" t="s">
        <v>198</v>
      </c>
      <c r="D200" s="224"/>
      <c r="E200" s="224"/>
      <c r="F200" s="224"/>
      <c r="G200" s="226"/>
      <c r="H200" s="226"/>
    </row>
    <row r="201" spans="1:8">
      <c r="A201" s="209">
        <f t="shared" si="25"/>
        <v>7</v>
      </c>
      <c r="B201" s="222">
        <v>2013503</v>
      </c>
      <c r="C201" s="231" t="s">
        <v>199</v>
      </c>
      <c r="D201" s="243"/>
      <c r="E201" s="243"/>
      <c r="F201" s="243"/>
      <c r="G201" s="226"/>
      <c r="H201" s="226"/>
    </row>
    <row r="202" spans="1:8">
      <c r="A202" s="209">
        <f t="shared" si="25"/>
        <v>7</v>
      </c>
      <c r="B202" s="222">
        <v>2013550</v>
      </c>
      <c r="C202" s="231" t="s">
        <v>206</v>
      </c>
      <c r="D202" s="243"/>
      <c r="E202" s="243"/>
      <c r="F202" s="243"/>
      <c r="G202" s="226"/>
      <c r="H202" s="226"/>
    </row>
    <row r="203" spans="1:8">
      <c r="A203" s="209">
        <f t="shared" si="25"/>
        <v>7</v>
      </c>
      <c r="B203" s="222">
        <v>2013599</v>
      </c>
      <c r="C203" s="231" t="s">
        <v>306</v>
      </c>
      <c r="D203" s="243"/>
      <c r="E203" s="243"/>
      <c r="F203" s="243"/>
      <c r="G203" s="226"/>
      <c r="H203" s="226"/>
    </row>
    <row r="204" s="208" customFormat="1" spans="1:8">
      <c r="A204" s="208">
        <f t="shared" si="25"/>
        <v>5</v>
      </c>
      <c r="B204" s="227">
        <v>20136</v>
      </c>
      <c r="C204" s="235" t="s">
        <v>307</v>
      </c>
      <c r="D204" s="229">
        <f t="shared" ref="D204:F204" si="27">SUM(D205:D209)</f>
        <v>0</v>
      </c>
      <c r="E204" s="229">
        <f t="shared" si="27"/>
        <v>2</v>
      </c>
      <c r="F204" s="229">
        <f t="shared" si="27"/>
        <v>0</v>
      </c>
      <c r="G204" s="230"/>
      <c r="H204" s="230"/>
    </row>
    <row r="205" spans="1:8">
      <c r="A205" s="209">
        <f t="shared" si="25"/>
        <v>7</v>
      </c>
      <c r="B205" s="222">
        <v>2013601</v>
      </c>
      <c r="C205" s="233" t="s">
        <v>197</v>
      </c>
      <c r="D205" s="244"/>
      <c r="E205" s="244"/>
      <c r="F205" s="244"/>
      <c r="G205" s="226"/>
      <c r="H205" s="226"/>
    </row>
    <row r="206" spans="1:8">
      <c r="A206" s="209">
        <f t="shared" si="25"/>
        <v>7</v>
      </c>
      <c r="B206" s="222">
        <v>2013602</v>
      </c>
      <c r="C206" s="233" t="s">
        <v>198</v>
      </c>
      <c r="D206" s="244"/>
      <c r="E206" s="244"/>
      <c r="F206" s="244"/>
      <c r="G206" s="226"/>
      <c r="H206" s="226"/>
    </row>
    <row r="207" spans="1:8">
      <c r="A207" s="209">
        <f t="shared" si="25"/>
        <v>7</v>
      </c>
      <c r="B207" s="222">
        <v>2013603</v>
      </c>
      <c r="C207" s="231" t="s">
        <v>199</v>
      </c>
      <c r="D207" s="244"/>
      <c r="E207" s="244"/>
      <c r="F207" s="244"/>
      <c r="G207" s="226"/>
      <c r="H207" s="226"/>
    </row>
    <row r="208" spans="1:8">
      <c r="A208" s="209">
        <f t="shared" si="25"/>
        <v>7</v>
      </c>
      <c r="B208" s="222">
        <v>2013650</v>
      </c>
      <c r="C208" s="231" t="s">
        <v>206</v>
      </c>
      <c r="D208" s="244"/>
      <c r="E208" s="244"/>
      <c r="F208" s="244"/>
      <c r="G208" s="226"/>
      <c r="H208" s="226"/>
    </row>
    <row r="209" spans="1:8">
      <c r="A209" s="209">
        <f t="shared" si="25"/>
        <v>7</v>
      </c>
      <c r="B209" s="222">
        <v>2013699</v>
      </c>
      <c r="C209" s="231" t="s">
        <v>308</v>
      </c>
      <c r="D209" s="225"/>
      <c r="E209" s="225">
        <v>2</v>
      </c>
      <c r="F209" s="225"/>
      <c r="G209" s="245"/>
      <c r="H209" s="226"/>
    </row>
    <row r="210" s="208" customFormat="1" spans="1:8">
      <c r="A210" s="208">
        <f t="shared" si="25"/>
        <v>5</v>
      </c>
      <c r="B210" s="227">
        <v>20137</v>
      </c>
      <c r="C210" s="228" t="s">
        <v>309</v>
      </c>
      <c r="D210" s="229">
        <f t="shared" ref="D210:F210" si="28">SUM(D211:D216)</f>
        <v>101</v>
      </c>
      <c r="E210" s="229">
        <f t="shared" si="28"/>
        <v>6</v>
      </c>
      <c r="F210" s="229">
        <f t="shared" si="28"/>
        <v>103</v>
      </c>
      <c r="G210" s="230"/>
      <c r="H210" s="230"/>
    </row>
    <row r="211" spans="1:8">
      <c r="A211" s="209">
        <f t="shared" si="25"/>
        <v>7</v>
      </c>
      <c r="B211" s="222">
        <v>2013701</v>
      </c>
      <c r="C211" s="231" t="s">
        <v>197</v>
      </c>
      <c r="D211" s="244">
        <v>101</v>
      </c>
      <c r="E211" s="244"/>
      <c r="F211" s="246">
        <v>103</v>
      </c>
      <c r="G211" s="226"/>
      <c r="H211" s="226"/>
    </row>
    <row r="212" spans="1:8">
      <c r="A212" s="209">
        <f t="shared" si="25"/>
        <v>7</v>
      </c>
      <c r="B212" s="222">
        <v>2013702</v>
      </c>
      <c r="C212" s="231" t="s">
        <v>198</v>
      </c>
      <c r="D212" s="244"/>
      <c r="E212" s="244"/>
      <c r="F212" s="244"/>
      <c r="G212" s="226"/>
      <c r="H212" s="226"/>
    </row>
    <row r="213" spans="1:8">
      <c r="A213" s="209">
        <f t="shared" si="25"/>
        <v>7</v>
      </c>
      <c r="B213" s="222">
        <v>2013703</v>
      </c>
      <c r="C213" s="231" t="s">
        <v>199</v>
      </c>
      <c r="D213" s="243"/>
      <c r="E213" s="243"/>
      <c r="F213" s="243"/>
      <c r="G213" s="226"/>
      <c r="H213" s="226"/>
    </row>
    <row r="214" spans="1:8">
      <c r="A214" s="209">
        <f t="shared" si="25"/>
        <v>7</v>
      </c>
      <c r="B214" s="222">
        <v>2013704</v>
      </c>
      <c r="C214" s="231" t="s">
        <v>310</v>
      </c>
      <c r="D214" s="243"/>
      <c r="E214" s="243"/>
      <c r="F214" s="243"/>
      <c r="G214" s="226"/>
      <c r="H214" s="226"/>
    </row>
    <row r="215" spans="1:8">
      <c r="A215" s="209">
        <f t="shared" si="25"/>
        <v>7</v>
      </c>
      <c r="B215" s="222">
        <v>2013750</v>
      </c>
      <c r="C215" s="231" t="s">
        <v>206</v>
      </c>
      <c r="D215" s="243"/>
      <c r="E215" s="243"/>
      <c r="F215" s="243"/>
      <c r="G215" s="226"/>
      <c r="H215" s="226"/>
    </row>
    <row r="216" spans="1:8">
      <c r="A216" s="209">
        <f t="shared" si="25"/>
        <v>7</v>
      </c>
      <c r="B216" s="222">
        <v>2013799</v>
      </c>
      <c r="C216" s="231" t="s">
        <v>311</v>
      </c>
      <c r="D216" s="243"/>
      <c r="E216" s="243">
        <v>6</v>
      </c>
      <c r="F216" s="243"/>
      <c r="G216" s="226"/>
      <c r="H216" s="226"/>
    </row>
    <row r="217" s="208" customFormat="1" spans="1:8">
      <c r="A217" s="208">
        <f t="shared" si="25"/>
        <v>5</v>
      </c>
      <c r="B217" s="227">
        <v>20138</v>
      </c>
      <c r="C217" s="228" t="s">
        <v>312</v>
      </c>
      <c r="D217" s="229">
        <f t="shared" ref="D217:F217" si="29">SUM(D218:D231)</f>
        <v>984</v>
      </c>
      <c r="E217" s="229">
        <f t="shared" si="29"/>
        <v>1105</v>
      </c>
      <c r="F217" s="229">
        <f t="shared" si="29"/>
        <v>1046</v>
      </c>
      <c r="G217" s="230"/>
      <c r="H217" s="230"/>
    </row>
    <row r="218" spans="1:8">
      <c r="A218" s="209">
        <f t="shared" si="25"/>
        <v>7</v>
      </c>
      <c r="B218" s="222">
        <v>2013801</v>
      </c>
      <c r="C218" s="231" t="s">
        <v>197</v>
      </c>
      <c r="D218" s="224">
        <v>984</v>
      </c>
      <c r="E218" s="224">
        <v>1105</v>
      </c>
      <c r="F218" s="224">
        <v>1046</v>
      </c>
      <c r="G218" s="226"/>
      <c r="H218" s="226"/>
    </row>
    <row r="219" spans="1:8">
      <c r="A219" s="209">
        <f t="shared" si="25"/>
        <v>7</v>
      </c>
      <c r="B219" s="222">
        <v>2013802</v>
      </c>
      <c r="C219" s="231" t="s">
        <v>198</v>
      </c>
      <c r="D219" s="224"/>
      <c r="E219" s="224"/>
      <c r="F219" s="224"/>
      <c r="G219" s="226"/>
      <c r="H219" s="226"/>
    </row>
    <row r="220" spans="1:8">
      <c r="A220" s="209">
        <f t="shared" si="25"/>
        <v>7</v>
      </c>
      <c r="B220" s="222">
        <v>2013803</v>
      </c>
      <c r="C220" s="231" t="s">
        <v>199</v>
      </c>
      <c r="D220" s="224"/>
      <c r="E220" s="224"/>
      <c r="F220" s="224"/>
      <c r="G220" s="226"/>
      <c r="H220" s="226"/>
    </row>
    <row r="221" spans="1:8">
      <c r="A221" s="209">
        <f t="shared" si="25"/>
        <v>7</v>
      </c>
      <c r="B221" s="222">
        <v>2013804</v>
      </c>
      <c r="C221" s="231" t="s">
        <v>313</v>
      </c>
      <c r="D221" s="224"/>
      <c r="E221" s="224"/>
      <c r="F221" s="224"/>
      <c r="G221" s="226"/>
      <c r="H221" s="226"/>
    </row>
    <row r="222" spans="1:8">
      <c r="A222" s="209">
        <f t="shared" si="25"/>
        <v>7</v>
      </c>
      <c r="B222" s="222">
        <v>2013805</v>
      </c>
      <c r="C222" s="231" t="s">
        <v>314</v>
      </c>
      <c r="D222" s="224"/>
      <c r="E222" s="224"/>
      <c r="F222" s="224"/>
      <c r="G222" s="226"/>
      <c r="H222" s="226"/>
    </row>
    <row r="223" spans="1:8">
      <c r="A223" s="209">
        <f t="shared" si="25"/>
        <v>7</v>
      </c>
      <c r="B223" s="222">
        <v>2013808</v>
      </c>
      <c r="C223" s="231" t="s">
        <v>239</v>
      </c>
      <c r="D223" s="224"/>
      <c r="E223" s="224"/>
      <c r="F223" s="224"/>
      <c r="G223" s="226"/>
      <c r="H223" s="226"/>
    </row>
    <row r="224" spans="1:8">
      <c r="A224" s="209">
        <f t="shared" si="25"/>
        <v>7</v>
      </c>
      <c r="B224" s="222">
        <v>2013810</v>
      </c>
      <c r="C224" s="231" t="s">
        <v>315</v>
      </c>
      <c r="D224" s="224"/>
      <c r="E224" s="224"/>
      <c r="F224" s="224"/>
      <c r="G224" s="226"/>
      <c r="H224" s="226"/>
    </row>
    <row r="225" spans="1:8">
      <c r="A225" s="209">
        <f t="shared" si="25"/>
        <v>7</v>
      </c>
      <c r="B225" s="222">
        <v>2013812</v>
      </c>
      <c r="C225" s="231" t="s">
        <v>316</v>
      </c>
      <c r="D225" s="224"/>
      <c r="E225" s="224"/>
      <c r="F225" s="224"/>
      <c r="G225" s="226"/>
      <c r="H225" s="226"/>
    </row>
    <row r="226" spans="1:8">
      <c r="A226" s="209">
        <f t="shared" si="25"/>
        <v>7</v>
      </c>
      <c r="B226" s="222">
        <v>2013813</v>
      </c>
      <c r="C226" s="231" t="s">
        <v>317</v>
      </c>
      <c r="D226" s="224"/>
      <c r="E226" s="224"/>
      <c r="F226" s="224"/>
      <c r="G226" s="226"/>
      <c r="H226" s="226"/>
    </row>
    <row r="227" spans="1:8">
      <c r="A227" s="209">
        <f t="shared" si="25"/>
        <v>7</v>
      </c>
      <c r="B227" s="222">
        <v>2013814</v>
      </c>
      <c r="C227" s="231" t="s">
        <v>318</v>
      </c>
      <c r="D227" s="224"/>
      <c r="E227" s="224"/>
      <c r="F227" s="224"/>
      <c r="G227" s="226"/>
      <c r="H227" s="226"/>
    </row>
    <row r="228" spans="1:8">
      <c r="A228" s="209">
        <f t="shared" si="25"/>
        <v>7</v>
      </c>
      <c r="B228" s="222">
        <v>2013815</v>
      </c>
      <c r="C228" s="231" t="s">
        <v>319</v>
      </c>
      <c r="D228" s="224"/>
      <c r="E228" s="224"/>
      <c r="F228" s="224"/>
      <c r="G228" s="226"/>
      <c r="H228" s="226"/>
    </row>
    <row r="229" spans="1:8">
      <c r="A229" s="209">
        <f t="shared" si="25"/>
        <v>7</v>
      </c>
      <c r="B229" s="222">
        <v>2013816</v>
      </c>
      <c r="C229" s="231" t="s">
        <v>320</v>
      </c>
      <c r="D229" s="224"/>
      <c r="E229" s="224"/>
      <c r="F229" s="224"/>
      <c r="G229" s="226"/>
      <c r="H229" s="226"/>
    </row>
    <row r="230" spans="1:8">
      <c r="A230" s="209">
        <f t="shared" si="25"/>
        <v>7</v>
      </c>
      <c r="B230" s="222">
        <v>2013850</v>
      </c>
      <c r="C230" s="231" t="s">
        <v>206</v>
      </c>
      <c r="D230" s="224"/>
      <c r="E230" s="224"/>
      <c r="F230" s="224"/>
      <c r="G230" s="226"/>
      <c r="H230" s="226"/>
    </row>
    <row r="231" spans="1:8">
      <c r="A231" s="209">
        <f t="shared" si="25"/>
        <v>7</v>
      </c>
      <c r="B231" s="222">
        <v>2013899</v>
      </c>
      <c r="C231" s="231" t="s">
        <v>321</v>
      </c>
      <c r="D231" s="224"/>
      <c r="E231" s="224"/>
      <c r="F231" s="224"/>
      <c r="G231" s="226"/>
      <c r="H231" s="226"/>
    </row>
    <row r="232" s="208" customFormat="1" spans="1:8">
      <c r="A232" s="208">
        <f t="shared" si="25"/>
        <v>5</v>
      </c>
      <c r="B232" s="227">
        <v>20199</v>
      </c>
      <c r="C232" s="228" t="s">
        <v>322</v>
      </c>
      <c r="D232" s="229">
        <f>SUM(D233:D234)</f>
        <v>23572</v>
      </c>
      <c r="E232" s="229">
        <f>SUM(E233:E234)</f>
        <v>159</v>
      </c>
      <c r="F232" s="229">
        <v>20312</v>
      </c>
      <c r="G232" s="230"/>
      <c r="H232" s="230"/>
    </row>
    <row r="233" spans="1:8">
      <c r="A233" s="209">
        <f t="shared" si="25"/>
        <v>7</v>
      </c>
      <c r="B233" s="222">
        <v>2019901</v>
      </c>
      <c r="C233" s="233" t="s">
        <v>323</v>
      </c>
      <c r="D233" s="224"/>
      <c r="E233" s="224"/>
      <c r="F233" s="224"/>
      <c r="G233" s="226"/>
      <c r="H233" s="226"/>
    </row>
    <row r="234" spans="1:8">
      <c r="A234" s="209">
        <f t="shared" si="25"/>
        <v>7</v>
      </c>
      <c r="B234" s="222">
        <v>2019999</v>
      </c>
      <c r="C234" s="233" t="s">
        <v>324</v>
      </c>
      <c r="D234" s="224">
        <v>23572</v>
      </c>
      <c r="E234" s="224">
        <v>159</v>
      </c>
      <c r="F234" s="224">
        <v>20312</v>
      </c>
      <c r="G234" s="226"/>
      <c r="H234" s="226"/>
    </row>
    <row r="235" spans="1:8">
      <c r="A235" s="209">
        <f t="shared" si="25"/>
        <v>3</v>
      </c>
      <c r="B235" s="222">
        <v>202</v>
      </c>
      <c r="C235" s="223" t="s">
        <v>325</v>
      </c>
      <c r="D235" s="224">
        <f t="shared" ref="D235:F235" si="30">SUM(D236,D237,D238)</f>
        <v>0</v>
      </c>
      <c r="E235" s="224">
        <f t="shared" si="30"/>
        <v>0</v>
      </c>
      <c r="F235" s="224">
        <f t="shared" si="30"/>
        <v>0</v>
      </c>
      <c r="G235" s="226"/>
      <c r="H235" s="226"/>
    </row>
    <row r="236" s="208" customFormat="1" spans="1:8">
      <c r="A236" s="208">
        <f t="shared" si="25"/>
        <v>5</v>
      </c>
      <c r="B236" s="227">
        <v>20205</v>
      </c>
      <c r="C236" s="228" t="s">
        <v>326</v>
      </c>
      <c r="D236" s="229"/>
      <c r="E236" s="229"/>
      <c r="F236" s="229"/>
      <c r="G236" s="230"/>
      <c r="H236" s="230"/>
    </row>
    <row r="237" s="208" customFormat="1" spans="1:8">
      <c r="A237" s="208">
        <f t="shared" si="25"/>
        <v>5</v>
      </c>
      <c r="B237" s="227">
        <v>20206</v>
      </c>
      <c r="C237" s="228" t="s">
        <v>327</v>
      </c>
      <c r="D237" s="229"/>
      <c r="E237" s="229"/>
      <c r="F237" s="229"/>
      <c r="G237" s="230"/>
      <c r="H237" s="230"/>
    </row>
    <row r="238" s="208" customFormat="1" spans="1:8">
      <c r="A238" s="208">
        <f t="shared" si="25"/>
        <v>5</v>
      </c>
      <c r="B238" s="227">
        <v>20299</v>
      </c>
      <c r="C238" s="228" t="s">
        <v>328</v>
      </c>
      <c r="D238" s="229"/>
      <c r="E238" s="229"/>
      <c r="F238" s="229"/>
      <c r="G238" s="230"/>
      <c r="H238" s="230"/>
    </row>
    <row r="239" spans="1:8">
      <c r="A239" s="209">
        <f t="shared" si="25"/>
        <v>3</v>
      </c>
      <c r="B239" s="222">
        <v>203</v>
      </c>
      <c r="C239" s="223" t="s">
        <v>329</v>
      </c>
      <c r="D239" s="224">
        <f t="shared" ref="D239:F239" si="31">SUM(D240,D248)</f>
        <v>253</v>
      </c>
      <c r="E239" s="224">
        <f t="shared" si="31"/>
        <v>267</v>
      </c>
      <c r="F239" s="224">
        <f t="shared" si="31"/>
        <v>253</v>
      </c>
      <c r="G239" s="226"/>
      <c r="H239" s="226"/>
    </row>
    <row r="240" s="208" customFormat="1" spans="1:8">
      <c r="A240" s="208">
        <f t="shared" si="25"/>
        <v>5</v>
      </c>
      <c r="B240" s="227">
        <v>20306</v>
      </c>
      <c r="C240" s="235" t="s">
        <v>330</v>
      </c>
      <c r="D240" s="229">
        <f t="shared" ref="D240:F240" si="32">SUM(D241:D247)</f>
        <v>253</v>
      </c>
      <c r="E240" s="229">
        <f t="shared" si="32"/>
        <v>267</v>
      </c>
      <c r="F240" s="229">
        <f t="shared" si="32"/>
        <v>253</v>
      </c>
      <c r="G240" s="230"/>
      <c r="H240" s="230"/>
    </row>
    <row r="241" spans="1:8">
      <c r="A241" s="209">
        <f t="shared" si="25"/>
        <v>7</v>
      </c>
      <c r="B241" s="222">
        <v>2030601</v>
      </c>
      <c r="C241" s="233" t="s">
        <v>331</v>
      </c>
      <c r="D241" s="224"/>
      <c r="E241" s="224"/>
      <c r="F241" s="224"/>
      <c r="G241" s="226"/>
      <c r="H241" s="226"/>
    </row>
    <row r="242" spans="1:8">
      <c r="A242" s="209">
        <f t="shared" si="25"/>
        <v>7</v>
      </c>
      <c r="B242" s="222">
        <v>2030602</v>
      </c>
      <c r="C242" s="231" t="s">
        <v>332</v>
      </c>
      <c r="D242" s="224"/>
      <c r="E242" s="224"/>
      <c r="F242" s="224"/>
      <c r="G242" s="226"/>
      <c r="H242" s="226"/>
    </row>
    <row r="243" spans="1:8">
      <c r="A243" s="209">
        <f t="shared" si="25"/>
        <v>7</v>
      </c>
      <c r="B243" s="222">
        <v>2030603</v>
      </c>
      <c r="C243" s="231" t="s">
        <v>333</v>
      </c>
      <c r="D243" s="224"/>
      <c r="E243" s="224"/>
      <c r="F243" s="224"/>
      <c r="G243" s="226"/>
      <c r="H243" s="226"/>
    </row>
    <row r="244" spans="1:8">
      <c r="A244" s="209">
        <f t="shared" si="25"/>
        <v>7</v>
      </c>
      <c r="B244" s="222">
        <v>2030604</v>
      </c>
      <c r="C244" s="231" t="s">
        <v>334</v>
      </c>
      <c r="D244" s="224"/>
      <c r="E244" s="224"/>
      <c r="F244" s="224"/>
      <c r="G244" s="226"/>
      <c r="H244" s="226"/>
    </row>
    <row r="245" spans="1:8">
      <c r="A245" s="209">
        <f t="shared" si="25"/>
        <v>7</v>
      </c>
      <c r="B245" s="222">
        <v>2030607</v>
      </c>
      <c r="C245" s="233" t="s">
        <v>335</v>
      </c>
      <c r="D245" s="224"/>
      <c r="E245" s="224"/>
      <c r="F245" s="224"/>
      <c r="G245" s="226"/>
      <c r="H245" s="226"/>
    </row>
    <row r="246" spans="1:8">
      <c r="A246" s="209">
        <f t="shared" si="25"/>
        <v>7</v>
      </c>
      <c r="B246" s="222">
        <v>2030608</v>
      </c>
      <c r="C246" s="233" t="s">
        <v>336</v>
      </c>
      <c r="D246" s="224"/>
      <c r="E246" s="224"/>
      <c r="F246" s="224"/>
      <c r="G246" s="226"/>
      <c r="H246" s="226"/>
    </row>
    <row r="247" spans="1:8">
      <c r="A247" s="209">
        <f t="shared" si="25"/>
        <v>7</v>
      </c>
      <c r="B247" s="222">
        <v>2030699</v>
      </c>
      <c r="C247" s="233" t="s">
        <v>337</v>
      </c>
      <c r="D247" s="224">
        <v>253</v>
      </c>
      <c r="E247" s="224">
        <v>267</v>
      </c>
      <c r="F247" s="224">
        <v>253</v>
      </c>
      <c r="G247" s="226"/>
      <c r="H247" s="226"/>
    </row>
    <row r="248" s="208" customFormat="1" spans="1:8">
      <c r="A248" s="208">
        <f t="shared" si="25"/>
        <v>5</v>
      </c>
      <c r="B248" s="227">
        <v>20399</v>
      </c>
      <c r="C248" s="235" t="s">
        <v>338</v>
      </c>
      <c r="D248" s="229"/>
      <c r="E248" s="229"/>
      <c r="F248" s="229"/>
      <c r="G248" s="230"/>
      <c r="H248" s="230"/>
    </row>
    <row r="249" spans="1:8">
      <c r="A249" s="209">
        <f t="shared" si="25"/>
        <v>3</v>
      </c>
      <c r="B249" s="222">
        <v>204</v>
      </c>
      <c r="C249" s="223" t="s">
        <v>339</v>
      </c>
      <c r="D249" s="224">
        <f t="shared" ref="D249:F249" si="33">SUM(D250,D253,D264,D271,D279,D288,D302,D312,D322,D330,D336)</f>
        <v>7511</v>
      </c>
      <c r="E249" s="224">
        <f t="shared" si="33"/>
        <v>5797</v>
      </c>
      <c r="F249" s="224">
        <f t="shared" si="33"/>
        <v>7375</v>
      </c>
      <c r="G249" s="226"/>
      <c r="H249" s="226"/>
    </row>
    <row r="250" s="208" customFormat="1" spans="1:8">
      <c r="A250" s="208">
        <f t="shared" si="25"/>
        <v>5</v>
      </c>
      <c r="B250" s="227">
        <v>20401</v>
      </c>
      <c r="C250" s="228" t="s">
        <v>340</v>
      </c>
      <c r="D250" s="229">
        <f t="shared" ref="D250:F250" si="34">SUM(D251:D252)</f>
        <v>413</v>
      </c>
      <c r="E250" s="229">
        <f t="shared" si="34"/>
        <v>73</v>
      </c>
      <c r="F250" s="229">
        <f t="shared" si="34"/>
        <v>413</v>
      </c>
      <c r="G250" s="230"/>
      <c r="H250" s="230"/>
    </row>
    <row r="251" spans="1:8">
      <c r="A251" s="209">
        <f t="shared" si="25"/>
        <v>7</v>
      </c>
      <c r="B251" s="222">
        <v>2040101</v>
      </c>
      <c r="C251" s="231" t="s">
        <v>341</v>
      </c>
      <c r="D251" s="224"/>
      <c r="E251" s="224"/>
      <c r="F251" s="224">
        <v>413</v>
      </c>
      <c r="G251" s="226"/>
      <c r="H251" s="226"/>
    </row>
    <row r="252" spans="1:8">
      <c r="A252" s="209">
        <f t="shared" si="25"/>
        <v>7</v>
      </c>
      <c r="B252" s="222">
        <v>2040199</v>
      </c>
      <c r="C252" s="233" t="s">
        <v>342</v>
      </c>
      <c r="D252" s="224">
        <v>413</v>
      </c>
      <c r="E252" s="224">
        <v>73</v>
      </c>
      <c r="F252" s="224"/>
      <c r="G252" s="226"/>
      <c r="H252" s="226"/>
    </row>
    <row r="253" s="208" customFormat="1" spans="1:8">
      <c r="A253" s="208">
        <f t="shared" si="25"/>
        <v>5</v>
      </c>
      <c r="B253" s="227">
        <v>20402</v>
      </c>
      <c r="C253" s="235" t="s">
        <v>343</v>
      </c>
      <c r="D253" s="229">
        <f t="shared" ref="D253:F253" si="35">SUM(D254:D263)</f>
        <v>4472</v>
      </c>
      <c r="E253" s="229">
        <f t="shared" si="35"/>
        <v>4692</v>
      </c>
      <c r="F253" s="229">
        <f t="shared" si="35"/>
        <v>4262</v>
      </c>
      <c r="G253" s="230"/>
      <c r="H253" s="230"/>
    </row>
    <row r="254" spans="1:8">
      <c r="A254" s="209">
        <f t="shared" si="25"/>
        <v>7</v>
      </c>
      <c r="B254" s="222">
        <v>2040201</v>
      </c>
      <c r="C254" s="233" t="s">
        <v>197</v>
      </c>
      <c r="D254" s="224">
        <v>4472</v>
      </c>
      <c r="E254" s="224">
        <v>4692</v>
      </c>
      <c r="F254" s="224">
        <v>4262</v>
      </c>
      <c r="G254" s="226"/>
      <c r="H254" s="226"/>
    </row>
    <row r="255" spans="1:8">
      <c r="A255" s="209">
        <f t="shared" si="25"/>
        <v>7</v>
      </c>
      <c r="B255" s="222">
        <v>2040202</v>
      </c>
      <c r="C255" s="233" t="s">
        <v>198</v>
      </c>
      <c r="D255" s="224"/>
      <c r="E255" s="224"/>
      <c r="F255" s="224"/>
      <c r="G255" s="226"/>
      <c r="H255" s="226"/>
    </row>
    <row r="256" spans="1:8">
      <c r="A256" s="209">
        <f t="shared" si="25"/>
        <v>7</v>
      </c>
      <c r="B256" s="222">
        <v>2040203</v>
      </c>
      <c r="C256" s="233" t="s">
        <v>199</v>
      </c>
      <c r="D256" s="224"/>
      <c r="E256" s="224"/>
      <c r="F256" s="224"/>
      <c r="G256" s="226"/>
      <c r="H256" s="226"/>
    </row>
    <row r="257" spans="1:8">
      <c r="A257" s="209">
        <f t="shared" si="25"/>
        <v>7</v>
      </c>
      <c r="B257" s="222">
        <v>2040219</v>
      </c>
      <c r="C257" s="233" t="s">
        <v>239</v>
      </c>
      <c r="D257" s="224"/>
      <c r="E257" s="224"/>
      <c r="F257" s="224"/>
      <c r="G257" s="226"/>
      <c r="H257" s="226"/>
    </row>
    <row r="258" spans="1:8">
      <c r="A258" s="209">
        <f t="shared" si="25"/>
        <v>7</v>
      </c>
      <c r="B258" s="222">
        <v>2040220</v>
      </c>
      <c r="C258" s="233" t="s">
        <v>344</v>
      </c>
      <c r="D258" s="224"/>
      <c r="E258" s="224"/>
      <c r="F258" s="224"/>
      <c r="G258" s="226"/>
      <c r="H258" s="226"/>
    </row>
    <row r="259" spans="1:8">
      <c r="A259" s="209">
        <f t="shared" si="25"/>
        <v>7</v>
      </c>
      <c r="B259" s="222">
        <v>2040221</v>
      </c>
      <c r="C259" s="233" t="s">
        <v>345</v>
      </c>
      <c r="D259" s="224"/>
      <c r="E259" s="224"/>
      <c r="F259" s="224"/>
      <c r="G259" s="226"/>
      <c r="H259" s="226"/>
    </row>
    <row r="260" spans="1:8">
      <c r="A260" s="209">
        <f t="shared" si="25"/>
        <v>7</v>
      </c>
      <c r="B260" s="222">
        <v>2040222</v>
      </c>
      <c r="C260" s="233" t="s">
        <v>346</v>
      </c>
      <c r="D260" s="224"/>
      <c r="E260" s="224"/>
      <c r="F260" s="224"/>
      <c r="G260" s="226"/>
      <c r="H260" s="226"/>
    </row>
    <row r="261" spans="1:8">
      <c r="A261" s="209">
        <f t="shared" si="25"/>
        <v>7</v>
      </c>
      <c r="B261" s="222">
        <v>2040223</v>
      </c>
      <c r="C261" s="233" t="s">
        <v>347</v>
      </c>
      <c r="D261" s="224"/>
      <c r="E261" s="224"/>
      <c r="F261" s="224"/>
      <c r="G261" s="226"/>
      <c r="H261" s="226"/>
    </row>
    <row r="262" spans="1:8">
      <c r="A262" s="209">
        <f t="shared" ref="A262:A325" si="36">LEN(B262)</f>
        <v>7</v>
      </c>
      <c r="B262" s="222">
        <v>2040250</v>
      </c>
      <c r="C262" s="233" t="s">
        <v>206</v>
      </c>
      <c r="D262" s="224"/>
      <c r="E262" s="224"/>
      <c r="F262" s="224"/>
      <c r="G262" s="226"/>
      <c r="H262" s="226"/>
    </row>
    <row r="263" spans="1:8">
      <c r="A263" s="209">
        <f t="shared" si="36"/>
        <v>7</v>
      </c>
      <c r="B263" s="222">
        <v>2040299</v>
      </c>
      <c r="C263" s="233" t="s">
        <v>348</v>
      </c>
      <c r="D263" s="224"/>
      <c r="E263" s="224"/>
      <c r="F263" s="224"/>
      <c r="G263" s="226"/>
      <c r="H263" s="226"/>
    </row>
    <row r="264" s="208" customFormat="1" spans="1:8">
      <c r="A264" s="208">
        <f t="shared" si="36"/>
        <v>5</v>
      </c>
      <c r="B264" s="227">
        <v>20403</v>
      </c>
      <c r="C264" s="228" t="s">
        <v>349</v>
      </c>
      <c r="D264" s="229">
        <f t="shared" ref="D264:F264" si="37">SUM(D265:D270)</f>
        <v>0</v>
      </c>
      <c r="E264" s="229">
        <f t="shared" si="37"/>
        <v>4</v>
      </c>
      <c r="F264" s="229">
        <f t="shared" si="37"/>
        <v>0</v>
      </c>
      <c r="G264" s="230"/>
      <c r="H264" s="230"/>
    </row>
    <row r="265" spans="1:8">
      <c r="A265" s="209">
        <f t="shared" si="36"/>
        <v>7</v>
      </c>
      <c r="B265" s="222">
        <v>2040301</v>
      </c>
      <c r="C265" s="231" t="s">
        <v>197</v>
      </c>
      <c r="D265" s="224"/>
      <c r="E265" s="224"/>
      <c r="F265" s="224"/>
      <c r="G265" s="226"/>
      <c r="H265" s="226"/>
    </row>
    <row r="266" spans="1:8">
      <c r="A266" s="209">
        <f t="shared" si="36"/>
        <v>7</v>
      </c>
      <c r="B266" s="222">
        <v>2040302</v>
      </c>
      <c r="C266" s="231" t="s">
        <v>198</v>
      </c>
      <c r="D266" s="224"/>
      <c r="E266" s="224"/>
      <c r="F266" s="224"/>
      <c r="G266" s="226"/>
      <c r="H266" s="226"/>
    </row>
    <row r="267" spans="1:8">
      <c r="A267" s="209">
        <f t="shared" si="36"/>
        <v>7</v>
      </c>
      <c r="B267" s="222">
        <v>2040303</v>
      </c>
      <c r="C267" s="233" t="s">
        <v>199</v>
      </c>
      <c r="D267" s="224"/>
      <c r="E267" s="224"/>
      <c r="F267" s="224"/>
      <c r="G267" s="226"/>
      <c r="H267" s="226"/>
    </row>
    <row r="268" spans="1:8">
      <c r="A268" s="209">
        <f t="shared" si="36"/>
        <v>7</v>
      </c>
      <c r="B268" s="222">
        <v>2040304</v>
      </c>
      <c r="C268" s="233" t="s">
        <v>350</v>
      </c>
      <c r="D268" s="224"/>
      <c r="E268" s="224"/>
      <c r="F268" s="224"/>
      <c r="G268" s="226"/>
      <c r="H268" s="226"/>
    </row>
    <row r="269" spans="1:8">
      <c r="A269" s="209">
        <f t="shared" si="36"/>
        <v>7</v>
      </c>
      <c r="B269" s="222">
        <v>2040350</v>
      </c>
      <c r="C269" s="233" t="s">
        <v>206</v>
      </c>
      <c r="D269" s="224"/>
      <c r="E269" s="224"/>
      <c r="F269" s="224"/>
      <c r="G269" s="226"/>
      <c r="H269" s="226"/>
    </row>
    <row r="270" spans="1:8">
      <c r="A270" s="209">
        <f t="shared" si="36"/>
        <v>7</v>
      </c>
      <c r="B270" s="222">
        <v>2040399</v>
      </c>
      <c r="C270" s="223" t="s">
        <v>351</v>
      </c>
      <c r="D270" s="224"/>
      <c r="E270" s="224">
        <v>4</v>
      </c>
      <c r="F270" s="224"/>
      <c r="G270" s="226"/>
      <c r="H270" s="226"/>
    </row>
    <row r="271" s="208" customFormat="1" spans="1:8">
      <c r="A271" s="208">
        <f t="shared" si="36"/>
        <v>5</v>
      </c>
      <c r="B271" s="227">
        <v>20404</v>
      </c>
      <c r="C271" s="236" t="s">
        <v>352</v>
      </c>
      <c r="D271" s="229">
        <f t="shared" ref="D271:F271" si="38">SUM(D272:D278)</f>
        <v>0</v>
      </c>
      <c r="E271" s="229">
        <f t="shared" si="38"/>
        <v>79</v>
      </c>
      <c r="F271" s="229">
        <f t="shared" si="38"/>
        <v>0</v>
      </c>
      <c r="G271" s="230"/>
      <c r="H271" s="230"/>
    </row>
    <row r="272" spans="1:8">
      <c r="A272" s="209">
        <f t="shared" si="36"/>
        <v>7</v>
      </c>
      <c r="B272" s="222">
        <v>2040401</v>
      </c>
      <c r="C272" s="231" t="s">
        <v>197</v>
      </c>
      <c r="D272" s="224"/>
      <c r="E272" s="224">
        <v>75</v>
      </c>
      <c r="F272" s="224"/>
      <c r="G272" s="226"/>
      <c r="H272" s="226"/>
    </row>
    <row r="273" spans="1:8">
      <c r="A273" s="209">
        <f t="shared" si="36"/>
        <v>7</v>
      </c>
      <c r="B273" s="222">
        <v>2040402</v>
      </c>
      <c r="C273" s="231" t="s">
        <v>198</v>
      </c>
      <c r="D273" s="224"/>
      <c r="E273" s="224"/>
      <c r="F273" s="224"/>
      <c r="G273" s="226"/>
      <c r="H273" s="226"/>
    </row>
    <row r="274" spans="1:8">
      <c r="A274" s="209">
        <f t="shared" si="36"/>
        <v>7</v>
      </c>
      <c r="B274" s="222">
        <v>2040403</v>
      </c>
      <c r="C274" s="233" t="s">
        <v>199</v>
      </c>
      <c r="D274" s="224"/>
      <c r="E274" s="224"/>
      <c r="F274" s="224"/>
      <c r="G274" s="226"/>
      <c r="H274" s="226"/>
    </row>
    <row r="275" spans="1:8">
      <c r="A275" s="209">
        <f t="shared" si="36"/>
        <v>7</v>
      </c>
      <c r="B275" s="222">
        <v>2040409</v>
      </c>
      <c r="C275" s="233" t="s">
        <v>353</v>
      </c>
      <c r="D275" s="224"/>
      <c r="E275" s="224"/>
      <c r="F275" s="224"/>
      <c r="G275" s="226"/>
      <c r="H275" s="226"/>
    </row>
    <row r="276" spans="1:8">
      <c r="A276" s="209">
        <f t="shared" si="36"/>
        <v>7</v>
      </c>
      <c r="B276" s="222">
        <v>2040410</v>
      </c>
      <c r="C276" s="233" t="s">
        <v>354</v>
      </c>
      <c r="D276" s="224"/>
      <c r="E276" s="224"/>
      <c r="F276" s="224"/>
      <c r="G276" s="226"/>
      <c r="H276" s="226"/>
    </row>
    <row r="277" spans="1:8">
      <c r="A277" s="209">
        <f t="shared" si="36"/>
        <v>7</v>
      </c>
      <c r="B277" s="222">
        <v>2040450</v>
      </c>
      <c r="C277" s="233" t="s">
        <v>206</v>
      </c>
      <c r="D277" s="224"/>
      <c r="E277" s="224"/>
      <c r="F277" s="224"/>
      <c r="G277" s="226"/>
      <c r="H277" s="226"/>
    </row>
    <row r="278" spans="1:8">
      <c r="A278" s="209">
        <f t="shared" si="36"/>
        <v>7</v>
      </c>
      <c r="B278" s="222">
        <v>2040499</v>
      </c>
      <c r="C278" s="233" t="s">
        <v>355</v>
      </c>
      <c r="D278" s="224"/>
      <c r="E278" s="224">
        <v>4</v>
      </c>
      <c r="F278" s="224"/>
      <c r="G278" s="226"/>
      <c r="H278" s="226"/>
    </row>
    <row r="279" s="208" customFormat="1" spans="1:8">
      <c r="A279" s="208">
        <f t="shared" si="36"/>
        <v>5</v>
      </c>
      <c r="B279" s="227">
        <v>20405</v>
      </c>
      <c r="C279" s="239" t="s">
        <v>356</v>
      </c>
      <c r="D279" s="229">
        <f t="shared" ref="D279:F279" si="39">SUM(D280:D287)</f>
        <v>0</v>
      </c>
      <c r="E279" s="229">
        <f t="shared" si="39"/>
        <v>144</v>
      </c>
      <c r="F279" s="229">
        <f t="shared" si="39"/>
        <v>0</v>
      </c>
      <c r="G279" s="230"/>
      <c r="H279" s="230"/>
    </row>
    <row r="280" spans="1:8">
      <c r="A280" s="209">
        <f t="shared" si="36"/>
        <v>7</v>
      </c>
      <c r="B280" s="222">
        <v>2040501</v>
      </c>
      <c r="C280" s="231" t="s">
        <v>197</v>
      </c>
      <c r="D280" s="224"/>
      <c r="E280" s="224">
        <v>127</v>
      </c>
      <c r="F280" s="224"/>
      <c r="G280" s="226"/>
      <c r="H280" s="226"/>
    </row>
    <row r="281" spans="1:8">
      <c r="A281" s="209">
        <f t="shared" si="36"/>
        <v>7</v>
      </c>
      <c r="B281" s="222">
        <v>2040502</v>
      </c>
      <c r="C281" s="231" t="s">
        <v>198</v>
      </c>
      <c r="D281" s="224"/>
      <c r="E281" s="224"/>
      <c r="F281" s="224"/>
      <c r="G281" s="226"/>
      <c r="H281" s="226"/>
    </row>
    <row r="282" spans="1:8">
      <c r="A282" s="209">
        <f t="shared" si="36"/>
        <v>7</v>
      </c>
      <c r="B282" s="222">
        <v>2040503</v>
      </c>
      <c r="C282" s="231" t="s">
        <v>199</v>
      </c>
      <c r="D282" s="224"/>
      <c r="E282" s="224"/>
      <c r="F282" s="224"/>
      <c r="G282" s="226"/>
      <c r="H282" s="226"/>
    </row>
    <row r="283" spans="1:8">
      <c r="A283" s="209">
        <f t="shared" si="36"/>
        <v>7</v>
      </c>
      <c r="B283" s="222">
        <v>2040504</v>
      </c>
      <c r="C283" s="233" t="s">
        <v>357</v>
      </c>
      <c r="D283" s="224"/>
      <c r="E283" s="224"/>
      <c r="F283" s="224"/>
      <c r="G283" s="226"/>
      <c r="H283" s="226"/>
    </row>
    <row r="284" spans="1:8">
      <c r="A284" s="209">
        <f t="shared" si="36"/>
        <v>7</v>
      </c>
      <c r="B284" s="222">
        <v>2040505</v>
      </c>
      <c r="C284" s="233" t="s">
        <v>358</v>
      </c>
      <c r="D284" s="224"/>
      <c r="E284" s="224"/>
      <c r="F284" s="224"/>
      <c r="G284" s="226"/>
      <c r="H284" s="226"/>
    </row>
    <row r="285" spans="1:8">
      <c r="A285" s="209">
        <f t="shared" si="36"/>
        <v>7</v>
      </c>
      <c r="B285" s="222">
        <v>2040506</v>
      </c>
      <c r="C285" s="233" t="s">
        <v>359</v>
      </c>
      <c r="D285" s="224"/>
      <c r="E285" s="224"/>
      <c r="F285" s="224"/>
      <c r="G285" s="226"/>
      <c r="H285" s="226"/>
    </row>
    <row r="286" spans="1:8">
      <c r="A286" s="209">
        <f t="shared" si="36"/>
        <v>7</v>
      </c>
      <c r="B286" s="222">
        <v>2040550</v>
      </c>
      <c r="C286" s="231" t="s">
        <v>206</v>
      </c>
      <c r="D286" s="224"/>
      <c r="E286" s="224"/>
      <c r="F286" s="224"/>
      <c r="G286" s="226"/>
      <c r="H286" s="226"/>
    </row>
    <row r="287" spans="1:8">
      <c r="A287" s="209">
        <f t="shared" si="36"/>
        <v>7</v>
      </c>
      <c r="B287" s="222">
        <v>2040599</v>
      </c>
      <c r="C287" s="231" t="s">
        <v>360</v>
      </c>
      <c r="D287" s="224"/>
      <c r="E287" s="224">
        <v>17</v>
      </c>
      <c r="F287" s="224"/>
      <c r="G287" s="226"/>
      <c r="H287" s="226"/>
    </row>
    <row r="288" s="208" customFormat="1" spans="1:8">
      <c r="A288" s="208">
        <f t="shared" si="36"/>
        <v>5</v>
      </c>
      <c r="B288" s="227">
        <v>20406</v>
      </c>
      <c r="C288" s="228" t="s">
        <v>361</v>
      </c>
      <c r="D288" s="229">
        <f t="shared" ref="D288:F288" si="40">SUM(D289:D301)</f>
        <v>716</v>
      </c>
      <c r="E288" s="229">
        <f t="shared" si="40"/>
        <v>739</v>
      </c>
      <c r="F288" s="229">
        <f t="shared" si="40"/>
        <v>825</v>
      </c>
      <c r="G288" s="230"/>
      <c r="H288" s="230"/>
    </row>
    <row r="289" spans="1:8">
      <c r="A289" s="209">
        <f t="shared" si="36"/>
        <v>7</v>
      </c>
      <c r="B289" s="222">
        <v>2040601</v>
      </c>
      <c r="C289" s="233" t="s">
        <v>197</v>
      </c>
      <c r="D289" s="224">
        <v>716</v>
      </c>
      <c r="E289" s="224">
        <v>739</v>
      </c>
      <c r="F289" s="224">
        <v>825</v>
      </c>
      <c r="G289" s="226"/>
      <c r="H289" s="226"/>
    </row>
    <row r="290" spans="1:8">
      <c r="A290" s="209">
        <f t="shared" si="36"/>
        <v>7</v>
      </c>
      <c r="B290" s="222">
        <v>2040602</v>
      </c>
      <c r="C290" s="233" t="s">
        <v>198</v>
      </c>
      <c r="D290" s="224"/>
      <c r="E290" s="224"/>
      <c r="F290" s="224"/>
      <c r="G290" s="226"/>
      <c r="H290" s="226"/>
    </row>
    <row r="291" spans="1:8">
      <c r="A291" s="209">
        <f t="shared" si="36"/>
        <v>7</v>
      </c>
      <c r="B291" s="222">
        <v>2040603</v>
      </c>
      <c r="C291" s="233" t="s">
        <v>199</v>
      </c>
      <c r="D291" s="224"/>
      <c r="E291" s="224"/>
      <c r="F291" s="224"/>
      <c r="G291" s="226"/>
      <c r="H291" s="226"/>
    </row>
    <row r="292" spans="1:8">
      <c r="A292" s="209">
        <f t="shared" si="36"/>
        <v>7</v>
      </c>
      <c r="B292" s="222">
        <v>2040604</v>
      </c>
      <c r="C292" s="223" t="s">
        <v>362</v>
      </c>
      <c r="D292" s="224"/>
      <c r="E292" s="224"/>
      <c r="F292" s="224"/>
      <c r="G292" s="226"/>
      <c r="H292" s="226"/>
    </row>
    <row r="293" spans="1:8">
      <c r="A293" s="209">
        <f t="shared" si="36"/>
        <v>7</v>
      </c>
      <c r="B293" s="222">
        <v>2040605</v>
      </c>
      <c r="C293" s="231" t="s">
        <v>363</v>
      </c>
      <c r="D293" s="224"/>
      <c r="E293" s="224"/>
      <c r="F293" s="224"/>
      <c r="G293" s="226"/>
      <c r="H293" s="226"/>
    </row>
    <row r="294" spans="1:8">
      <c r="A294" s="209">
        <f t="shared" si="36"/>
        <v>7</v>
      </c>
      <c r="B294" s="222">
        <v>2040606</v>
      </c>
      <c r="C294" s="231" t="s">
        <v>364</v>
      </c>
      <c r="D294" s="224"/>
      <c r="E294" s="224"/>
      <c r="F294" s="224"/>
      <c r="G294" s="226"/>
      <c r="H294" s="226"/>
    </row>
    <row r="295" spans="1:8">
      <c r="A295" s="209">
        <f t="shared" si="36"/>
        <v>7</v>
      </c>
      <c r="B295" s="222">
        <v>2040607</v>
      </c>
      <c r="C295" s="234" t="s">
        <v>365</v>
      </c>
      <c r="D295" s="224"/>
      <c r="E295" s="224"/>
      <c r="F295" s="224"/>
      <c r="G295" s="226"/>
      <c r="H295" s="226"/>
    </row>
    <row r="296" spans="1:8">
      <c r="A296" s="209">
        <f t="shared" si="36"/>
        <v>7</v>
      </c>
      <c r="B296" s="222">
        <v>2040608</v>
      </c>
      <c r="C296" s="233" t="s">
        <v>366</v>
      </c>
      <c r="D296" s="224"/>
      <c r="E296" s="224"/>
      <c r="F296" s="224"/>
      <c r="G296" s="226"/>
      <c r="H296" s="226"/>
    </row>
    <row r="297" spans="1:8">
      <c r="A297" s="209">
        <f t="shared" si="36"/>
        <v>7</v>
      </c>
      <c r="B297" s="222">
        <v>2040610</v>
      </c>
      <c r="C297" s="233" t="s">
        <v>367</v>
      </c>
      <c r="D297" s="224"/>
      <c r="E297" s="224"/>
      <c r="F297" s="224"/>
      <c r="G297" s="226"/>
      <c r="H297" s="226"/>
    </row>
    <row r="298" spans="1:8">
      <c r="A298" s="209">
        <f t="shared" si="36"/>
        <v>7</v>
      </c>
      <c r="B298" s="222">
        <v>2040612</v>
      </c>
      <c r="C298" s="233" t="s">
        <v>368</v>
      </c>
      <c r="D298" s="224"/>
      <c r="E298" s="224"/>
      <c r="F298" s="224"/>
      <c r="G298" s="226"/>
      <c r="H298" s="226"/>
    </row>
    <row r="299" spans="1:8">
      <c r="A299" s="209">
        <f t="shared" si="36"/>
        <v>7</v>
      </c>
      <c r="B299" s="222">
        <v>2040613</v>
      </c>
      <c r="C299" s="233" t="s">
        <v>239</v>
      </c>
      <c r="D299" s="224"/>
      <c r="E299" s="224"/>
      <c r="F299" s="224"/>
      <c r="G299" s="226"/>
      <c r="H299" s="226"/>
    </row>
    <row r="300" spans="1:8">
      <c r="A300" s="209">
        <f t="shared" si="36"/>
        <v>7</v>
      </c>
      <c r="B300" s="222">
        <v>2040650</v>
      </c>
      <c r="C300" s="233" t="s">
        <v>206</v>
      </c>
      <c r="D300" s="224"/>
      <c r="E300" s="224"/>
      <c r="F300" s="224"/>
      <c r="G300" s="226"/>
      <c r="H300" s="226"/>
    </row>
    <row r="301" spans="1:8">
      <c r="A301" s="209">
        <f t="shared" si="36"/>
        <v>7</v>
      </c>
      <c r="B301" s="222">
        <v>2040699</v>
      </c>
      <c r="C301" s="231" t="s">
        <v>369</v>
      </c>
      <c r="D301" s="224"/>
      <c r="E301" s="224"/>
      <c r="F301" s="224"/>
      <c r="G301" s="226"/>
      <c r="H301" s="226"/>
    </row>
    <row r="302" s="208" customFormat="1" spans="1:8">
      <c r="A302" s="208">
        <f t="shared" si="36"/>
        <v>5</v>
      </c>
      <c r="B302" s="227">
        <v>20407</v>
      </c>
      <c r="C302" s="236" t="s">
        <v>370</v>
      </c>
      <c r="D302" s="229">
        <f t="shared" ref="D302:F302" si="41">SUM(D303:D311)</f>
        <v>0</v>
      </c>
      <c r="E302" s="229">
        <f t="shared" si="41"/>
        <v>0</v>
      </c>
      <c r="F302" s="229">
        <f t="shared" si="41"/>
        <v>0</v>
      </c>
      <c r="G302" s="230"/>
      <c r="H302" s="230"/>
    </row>
    <row r="303" spans="1:8">
      <c r="A303" s="209">
        <f t="shared" si="36"/>
        <v>7</v>
      </c>
      <c r="B303" s="222">
        <v>2040701</v>
      </c>
      <c r="C303" s="231" t="s">
        <v>197</v>
      </c>
      <c r="D303" s="224"/>
      <c r="E303" s="224"/>
      <c r="F303" s="224"/>
      <c r="G303" s="226"/>
      <c r="H303" s="226"/>
    </row>
    <row r="304" spans="1:8">
      <c r="A304" s="209">
        <f t="shared" si="36"/>
        <v>7</v>
      </c>
      <c r="B304" s="222">
        <v>2040702</v>
      </c>
      <c r="C304" s="233" t="s">
        <v>198</v>
      </c>
      <c r="D304" s="224"/>
      <c r="E304" s="224"/>
      <c r="F304" s="224"/>
      <c r="G304" s="226"/>
      <c r="H304" s="226"/>
    </row>
    <row r="305" spans="1:8">
      <c r="A305" s="209">
        <f t="shared" si="36"/>
        <v>7</v>
      </c>
      <c r="B305" s="222">
        <v>2040703</v>
      </c>
      <c r="C305" s="233" t="s">
        <v>199</v>
      </c>
      <c r="D305" s="224"/>
      <c r="E305" s="224"/>
      <c r="F305" s="224"/>
      <c r="G305" s="226"/>
      <c r="H305" s="226"/>
    </row>
    <row r="306" spans="1:8">
      <c r="A306" s="209">
        <f t="shared" si="36"/>
        <v>7</v>
      </c>
      <c r="B306" s="222">
        <v>2040704</v>
      </c>
      <c r="C306" s="233" t="s">
        <v>371</v>
      </c>
      <c r="D306" s="224"/>
      <c r="E306" s="224"/>
      <c r="F306" s="224"/>
      <c r="G306" s="226"/>
      <c r="H306" s="226"/>
    </row>
    <row r="307" spans="1:8">
      <c r="A307" s="209">
        <f t="shared" si="36"/>
        <v>7</v>
      </c>
      <c r="B307" s="222">
        <v>2040705</v>
      </c>
      <c r="C307" s="223" t="s">
        <v>372</v>
      </c>
      <c r="D307" s="224"/>
      <c r="E307" s="224"/>
      <c r="F307" s="224"/>
      <c r="G307" s="226"/>
      <c r="H307" s="226"/>
    </row>
    <row r="308" spans="1:8">
      <c r="A308" s="209">
        <f t="shared" si="36"/>
        <v>7</v>
      </c>
      <c r="B308" s="222">
        <v>2040706</v>
      </c>
      <c r="C308" s="231" t="s">
        <v>373</v>
      </c>
      <c r="D308" s="224"/>
      <c r="E308" s="224"/>
      <c r="F308" s="224"/>
      <c r="G308" s="226"/>
      <c r="H308" s="226"/>
    </row>
    <row r="309" spans="1:8">
      <c r="A309" s="209">
        <f t="shared" si="36"/>
        <v>7</v>
      </c>
      <c r="B309" s="222">
        <v>2040707</v>
      </c>
      <c r="C309" s="231" t="s">
        <v>239</v>
      </c>
      <c r="D309" s="224"/>
      <c r="E309" s="224"/>
      <c r="F309" s="224"/>
      <c r="G309" s="226"/>
      <c r="H309" s="226"/>
    </row>
    <row r="310" spans="1:8">
      <c r="A310" s="209">
        <f t="shared" si="36"/>
        <v>7</v>
      </c>
      <c r="B310" s="222">
        <v>2040750</v>
      </c>
      <c r="C310" s="231" t="s">
        <v>206</v>
      </c>
      <c r="D310" s="224"/>
      <c r="E310" s="224"/>
      <c r="F310" s="224"/>
      <c r="G310" s="226"/>
      <c r="H310" s="226"/>
    </row>
    <row r="311" spans="1:8">
      <c r="A311" s="209">
        <f t="shared" si="36"/>
        <v>7</v>
      </c>
      <c r="B311" s="222">
        <v>2040799</v>
      </c>
      <c r="C311" s="231" t="s">
        <v>374</v>
      </c>
      <c r="D311" s="224"/>
      <c r="E311" s="224"/>
      <c r="F311" s="224"/>
      <c r="G311" s="226"/>
      <c r="H311" s="226"/>
    </row>
    <row r="312" s="208" customFormat="1" spans="1:8">
      <c r="A312" s="208">
        <f t="shared" si="36"/>
        <v>5</v>
      </c>
      <c r="B312" s="227">
        <v>20408</v>
      </c>
      <c r="C312" s="235" t="s">
        <v>375</v>
      </c>
      <c r="D312" s="229">
        <f t="shared" ref="D312:F312" si="42">SUM(D313:D321)</f>
        <v>0</v>
      </c>
      <c r="E312" s="229">
        <f t="shared" si="42"/>
        <v>0</v>
      </c>
      <c r="F312" s="229">
        <f t="shared" si="42"/>
        <v>0</v>
      </c>
      <c r="G312" s="230"/>
      <c r="H312" s="230"/>
    </row>
    <row r="313" spans="1:8">
      <c r="A313" s="209">
        <f t="shared" si="36"/>
        <v>7</v>
      </c>
      <c r="B313" s="222">
        <v>2040801</v>
      </c>
      <c r="C313" s="233" t="s">
        <v>197</v>
      </c>
      <c r="D313" s="224"/>
      <c r="E313" s="224"/>
      <c r="F313" s="224"/>
      <c r="G313" s="226"/>
      <c r="H313" s="226"/>
    </row>
    <row r="314" spans="1:8">
      <c r="A314" s="209">
        <f t="shared" si="36"/>
        <v>7</v>
      </c>
      <c r="B314" s="222">
        <v>2040802</v>
      </c>
      <c r="C314" s="233" t="s">
        <v>198</v>
      </c>
      <c r="D314" s="224"/>
      <c r="E314" s="224"/>
      <c r="F314" s="224"/>
      <c r="G314" s="226"/>
      <c r="H314" s="226"/>
    </row>
    <row r="315" spans="1:8">
      <c r="A315" s="209">
        <f t="shared" si="36"/>
        <v>7</v>
      </c>
      <c r="B315" s="222">
        <v>2040803</v>
      </c>
      <c r="C315" s="231" t="s">
        <v>199</v>
      </c>
      <c r="D315" s="224"/>
      <c r="E315" s="224"/>
      <c r="F315" s="224"/>
      <c r="G315" s="226"/>
      <c r="H315" s="226"/>
    </row>
    <row r="316" spans="1:8">
      <c r="A316" s="209">
        <f t="shared" si="36"/>
        <v>7</v>
      </c>
      <c r="B316" s="222">
        <v>2040804</v>
      </c>
      <c r="C316" s="231" t="s">
        <v>376</v>
      </c>
      <c r="D316" s="224"/>
      <c r="E316" s="224"/>
      <c r="F316" s="224"/>
      <c r="G316" s="226"/>
      <c r="H316" s="226"/>
    </row>
    <row r="317" spans="1:8">
      <c r="A317" s="209">
        <f t="shared" si="36"/>
        <v>7</v>
      </c>
      <c r="B317" s="222">
        <v>2040805</v>
      </c>
      <c r="C317" s="231" t="s">
        <v>377</v>
      </c>
      <c r="D317" s="224"/>
      <c r="E317" s="224"/>
      <c r="F317" s="224"/>
      <c r="G317" s="226"/>
      <c r="H317" s="226"/>
    </row>
    <row r="318" spans="1:8">
      <c r="A318" s="209">
        <f t="shared" si="36"/>
        <v>7</v>
      </c>
      <c r="B318" s="222">
        <v>2040806</v>
      </c>
      <c r="C318" s="233" t="s">
        <v>378</v>
      </c>
      <c r="D318" s="224"/>
      <c r="E318" s="224"/>
      <c r="F318" s="224"/>
      <c r="G318" s="226"/>
      <c r="H318" s="226"/>
    </row>
    <row r="319" spans="1:8">
      <c r="A319" s="209">
        <f t="shared" si="36"/>
        <v>7</v>
      </c>
      <c r="B319" s="222">
        <v>2040807</v>
      </c>
      <c r="C319" s="233" t="s">
        <v>239</v>
      </c>
      <c r="D319" s="224"/>
      <c r="E319" s="224"/>
      <c r="F319" s="224"/>
      <c r="G319" s="226"/>
      <c r="H319" s="226"/>
    </row>
    <row r="320" spans="1:8">
      <c r="A320" s="209">
        <f t="shared" si="36"/>
        <v>7</v>
      </c>
      <c r="B320" s="222">
        <v>2040850</v>
      </c>
      <c r="C320" s="233" t="s">
        <v>206</v>
      </c>
      <c r="D320" s="224"/>
      <c r="E320" s="224"/>
      <c r="F320" s="224"/>
      <c r="G320" s="226"/>
      <c r="H320" s="226"/>
    </row>
    <row r="321" spans="1:8">
      <c r="A321" s="209">
        <f t="shared" si="36"/>
        <v>7</v>
      </c>
      <c r="B321" s="222">
        <v>2040899</v>
      </c>
      <c r="C321" s="233" t="s">
        <v>379</v>
      </c>
      <c r="D321" s="224"/>
      <c r="E321" s="224"/>
      <c r="F321" s="224"/>
      <c r="G321" s="226"/>
      <c r="H321" s="226"/>
    </row>
    <row r="322" s="208" customFormat="1" spans="1:8">
      <c r="A322" s="208">
        <f t="shared" si="36"/>
        <v>5</v>
      </c>
      <c r="B322" s="227">
        <v>20409</v>
      </c>
      <c r="C322" s="239" t="s">
        <v>380</v>
      </c>
      <c r="D322" s="229">
        <f t="shared" ref="D322:F322" si="43">SUM(D323:D329)</f>
        <v>0</v>
      </c>
      <c r="E322" s="229">
        <f t="shared" si="43"/>
        <v>0</v>
      </c>
      <c r="F322" s="229">
        <f t="shared" si="43"/>
        <v>0</v>
      </c>
      <c r="G322" s="230"/>
      <c r="H322" s="230"/>
    </row>
    <row r="323" spans="1:8">
      <c r="A323" s="209">
        <f t="shared" si="36"/>
        <v>7</v>
      </c>
      <c r="B323" s="222">
        <v>2040901</v>
      </c>
      <c r="C323" s="231" t="s">
        <v>197</v>
      </c>
      <c r="D323" s="224"/>
      <c r="E323" s="224"/>
      <c r="F323" s="224"/>
      <c r="G323" s="226"/>
      <c r="H323" s="226"/>
    </row>
    <row r="324" spans="1:8">
      <c r="A324" s="209">
        <f t="shared" si="36"/>
        <v>7</v>
      </c>
      <c r="B324" s="222">
        <v>2040902</v>
      </c>
      <c r="C324" s="231" t="s">
        <v>198</v>
      </c>
      <c r="D324" s="224"/>
      <c r="E324" s="224"/>
      <c r="F324" s="224"/>
      <c r="G324" s="226"/>
      <c r="H324" s="226"/>
    </row>
    <row r="325" spans="1:8">
      <c r="A325" s="209">
        <f t="shared" si="36"/>
        <v>7</v>
      </c>
      <c r="B325" s="222">
        <v>2040903</v>
      </c>
      <c r="C325" s="234" t="s">
        <v>199</v>
      </c>
      <c r="D325" s="224"/>
      <c r="E325" s="224"/>
      <c r="F325" s="224"/>
      <c r="G325" s="226"/>
      <c r="H325" s="226"/>
    </row>
    <row r="326" spans="1:8">
      <c r="A326" s="209">
        <f t="shared" ref="A326:A388" si="44">LEN(B326)</f>
        <v>7</v>
      </c>
      <c r="B326" s="222">
        <v>2040904</v>
      </c>
      <c r="C326" s="237" t="s">
        <v>381</v>
      </c>
      <c r="D326" s="224"/>
      <c r="E326" s="224"/>
      <c r="F326" s="224"/>
      <c r="G326" s="226"/>
      <c r="H326" s="226"/>
    </row>
    <row r="327" spans="1:8">
      <c r="A327" s="209">
        <f t="shared" si="44"/>
        <v>7</v>
      </c>
      <c r="B327" s="222">
        <v>2040905</v>
      </c>
      <c r="C327" s="233" t="s">
        <v>382</v>
      </c>
      <c r="D327" s="224"/>
      <c r="E327" s="224"/>
      <c r="F327" s="224"/>
      <c r="G327" s="226"/>
      <c r="H327" s="226"/>
    </row>
    <row r="328" spans="1:8">
      <c r="A328" s="209">
        <f t="shared" si="44"/>
        <v>7</v>
      </c>
      <c r="B328" s="222">
        <v>2040950</v>
      </c>
      <c r="C328" s="233" t="s">
        <v>206</v>
      </c>
      <c r="D328" s="224"/>
      <c r="E328" s="224"/>
      <c r="F328" s="224"/>
      <c r="G328" s="226"/>
      <c r="H328" s="226"/>
    </row>
    <row r="329" spans="1:8">
      <c r="A329" s="209">
        <f t="shared" si="44"/>
        <v>7</v>
      </c>
      <c r="B329" s="222">
        <v>2040999</v>
      </c>
      <c r="C329" s="231" t="s">
        <v>383</v>
      </c>
      <c r="D329" s="224"/>
      <c r="E329" s="224"/>
      <c r="F329" s="224"/>
      <c r="G329" s="226"/>
      <c r="H329" s="226"/>
    </row>
    <row r="330" s="208" customFormat="1" spans="1:8">
      <c r="A330" s="208">
        <f t="shared" si="44"/>
        <v>5</v>
      </c>
      <c r="B330" s="227">
        <v>20410</v>
      </c>
      <c r="C330" s="228" t="s">
        <v>384</v>
      </c>
      <c r="D330" s="229">
        <f t="shared" ref="D330:F330" si="45">SUM(D331:D335)</f>
        <v>0</v>
      </c>
      <c r="E330" s="229">
        <f t="shared" si="45"/>
        <v>0</v>
      </c>
      <c r="F330" s="229">
        <f t="shared" si="45"/>
        <v>0</v>
      </c>
      <c r="G330" s="230"/>
      <c r="H330" s="230"/>
    </row>
    <row r="331" spans="1:8">
      <c r="A331" s="209">
        <f t="shared" si="44"/>
        <v>7</v>
      </c>
      <c r="B331" s="222">
        <v>2041001</v>
      </c>
      <c r="C331" s="231" t="s">
        <v>197</v>
      </c>
      <c r="D331" s="224"/>
      <c r="E331" s="224"/>
      <c r="F331" s="224"/>
      <c r="G331" s="226"/>
      <c r="H331" s="226"/>
    </row>
    <row r="332" spans="1:8">
      <c r="A332" s="209">
        <f t="shared" si="44"/>
        <v>7</v>
      </c>
      <c r="B332" s="222">
        <v>2041002</v>
      </c>
      <c r="C332" s="233" t="s">
        <v>198</v>
      </c>
      <c r="D332" s="224"/>
      <c r="E332" s="224"/>
      <c r="F332" s="224"/>
      <c r="G332" s="226"/>
      <c r="H332" s="226"/>
    </row>
    <row r="333" spans="1:8">
      <c r="A333" s="209">
        <f t="shared" si="44"/>
        <v>7</v>
      </c>
      <c r="B333" s="222">
        <v>2041006</v>
      </c>
      <c r="C333" s="231" t="s">
        <v>239</v>
      </c>
      <c r="D333" s="224"/>
      <c r="E333" s="224"/>
      <c r="F333" s="224"/>
      <c r="G333" s="226"/>
      <c r="H333" s="226"/>
    </row>
    <row r="334" spans="1:8">
      <c r="A334" s="209">
        <f t="shared" si="44"/>
        <v>7</v>
      </c>
      <c r="B334" s="222">
        <v>2041007</v>
      </c>
      <c r="C334" s="233" t="s">
        <v>385</v>
      </c>
      <c r="D334" s="224"/>
      <c r="E334" s="224"/>
      <c r="F334" s="224"/>
      <c r="G334" s="226"/>
      <c r="H334" s="226"/>
    </row>
    <row r="335" spans="1:8">
      <c r="A335" s="209">
        <f t="shared" si="44"/>
        <v>7</v>
      </c>
      <c r="B335" s="222">
        <v>2041099</v>
      </c>
      <c r="C335" s="231" t="s">
        <v>386</v>
      </c>
      <c r="D335" s="224"/>
      <c r="E335" s="224"/>
      <c r="F335" s="224"/>
      <c r="G335" s="226"/>
      <c r="H335" s="226"/>
    </row>
    <row r="336" s="208" customFormat="1" spans="1:8">
      <c r="A336" s="208">
        <f t="shared" si="44"/>
        <v>5</v>
      </c>
      <c r="B336" s="227">
        <v>20499</v>
      </c>
      <c r="C336" s="228" t="s">
        <v>387</v>
      </c>
      <c r="D336" s="229">
        <f t="shared" ref="D336:F336" si="46">SUM(D337:D338)</f>
        <v>1910</v>
      </c>
      <c r="E336" s="229">
        <f t="shared" si="46"/>
        <v>66</v>
      </c>
      <c r="F336" s="229">
        <f t="shared" si="46"/>
        <v>1875</v>
      </c>
      <c r="G336" s="230"/>
      <c r="H336" s="230"/>
    </row>
    <row r="337" spans="1:8">
      <c r="A337" s="209">
        <f t="shared" si="44"/>
        <v>7</v>
      </c>
      <c r="B337" s="222">
        <v>2049902</v>
      </c>
      <c r="C337" s="231" t="s">
        <v>388</v>
      </c>
      <c r="D337" s="224"/>
      <c r="E337" s="224"/>
      <c r="F337" s="224"/>
      <c r="G337" s="226"/>
      <c r="H337" s="226"/>
    </row>
    <row r="338" spans="1:8">
      <c r="A338" s="209">
        <f t="shared" si="44"/>
        <v>7</v>
      </c>
      <c r="B338" s="222">
        <v>2049999</v>
      </c>
      <c r="C338" s="231" t="s">
        <v>389</v>
      </c>
      <c r="D338" s="224">
        <v>1910</v>
      </c>
      <c r="E338" s="224">
        <v>66</v>
      </c>
      <c r="F338" s="224">
        <v>1875</v>
      </c>
      <c r="G338" s="226"/>
      <c r="H338" s="226"/>
    </row>
    <row r="339" spans="1:8">
      <c r="A339" s="209">
        <f t="shared" si="44"/>
        <v>3</v>
      </c>
      <c r="B339" s="222">
        <v>205</v>
      </c>
      <c r="C339" s="223" t="s">
        <v>390</v>
      </c>
      <c r="D339" s="224">
        <f t="shared" ref="D339:F339" si="47">SUM(D340,D345,D352,D358,D368,D372,D376,D382,D389)</f>
        <v>55122</v>
      </c>
      <c r="E339" s="224">
        <f t="shared" si="47"/>
        <v>54591</v>
      </c>
      <c r="F339" s="225">
        <f t="shared" si="47"/>
        <v>52524</v>
      </c>
      <c r="G339" s="226"/>
      <c r="H339" s="226"/>
    </row>
    <row r="340" s="208" customFormat="1" spans="1:8">
      <c r="A340" s="208">
        <f t="shared" si="44"/>
        <v>5</v>
      </c>
      <c r="B340" s="227">
        <v>20501</v>
      </c>
      <c r="C340" s="235" t="s">
        <v>391</v>
      </c>
      <c r="D340" s="229">
        <f t="shared" ref="D340:F340" si="48">SUM(D341:D344)</f>
        <v>851</v>
      </c>
      <c r="E340" s="229">
        <f t="shared" si="48"/>
        <v>716</v>
      </c>
      <c r="F340" s="229">
        <f t="shared" si="48"/>
        <v>893</v>
      </c>
      <c r="G340" s="230"/>
      <c r="H340" s="230"/>
    </row>
    <row r="341" spans="1:8">
      <c r="A341" s="209">
        <f t="shared" si="44"/>
        <v>7</v>
      </c>
      <c r="B341" s="222">
        <v>2050101</v>
      </c>
      <c r="C341" s="231" t="s">
        <v>197</v>
      </c>
      <c r="D341" s="224">
        <v>851</v>
      </c>
      <c r="E341" s="224">
        <v>716</v>
      </c>
      <c r="F341" s="224">
        <v>893</v>
      </c>
      <c r="G341" s="226"/>
      <c r="H341" s="226"/>
    </row>
    <row r="342" spans="1:8">
      <c r="A342" s="209">
        <f t="shared" si="44"/>
        <v>7</v>
      </c>
      <c r="B342" s="222">
        <v>2050102</v>
      </c>
      <c r="C342" s="231" t="s">
        <v>198</v>
      </c>
      <c r="D342" s="224"/>
      <c r="E342" s="224"/>
      <c r="F342" s="224"/>
      <c r="G342" s="226"/>
      <c r="H342" s="226"/>
    </row>
    <row r="343" spans="1:8">
      <c r="A343" s="209">
        <f t="shared" si="44"/>
        <v>7</v>
      </c>
      <c r="B343" s="222">
        <v>2050103</v>
      </c>
      <c r="C343" s="231" t="s">
        <v>199</v>
      </c>
      <c r="D343" s="224"/>
      <c r="E343" s="224"/>
      <c r="F343" s="224"/>
      <c r="G343" s="226"/>
      <c r="H343" s="226"/>
    </row>
    <row r="344" spans="1:8">
      <c r="A344" s="209">
        <f t="shared" si="44"/>
        <v>7</v>
      </c>
      <c r="B344" s="222">
        <v>2050199</v>
      </c>
      <c r="C344" s="237" t="s">
        <v>392</v>
      </c>
      <c r="D344" s="224"/>
      <c r="E344" s="224"/>
      <c r="F344" s="224"/>
      <c r="G344" s="226"/>
      <c r="H344" s="226"/>
    </row>
    <row r="345" s="208" customFormat="1" spans="1:8">
      <c r="A345" s="208">
        <f t="shared" si="44"/>
        <v>5</v>
      </c>
      <c r="B345" s="227">
        <v>20502</v>
      </c>
      <c r="C345" s="228" t="s">
        <v>393</v>
      </c>
      <c r="D345" s="229">
        <f t="shared" ref="D345:F345" si="49">SUM(D346:D351)</f>
        <v>31378</v>
      </c>
      <c r="E345" s="229">
        <f t="shared" si="49"/>
        <v>51775</v>
      </c>
      <c r="F345" s="229">
        <f t="shared" si="49"/>
        <v>31334</v>
      </c>
      <c r="G345" s="230"/>
      <c r="H345" s="230"/>
    </row>
    <row r="346" spans="1:8">
      <c r="A346" s="209">
        <f t="shared" si="44"/>
        <v>7</v>
      </c>
      <c r="B346" s="222">
        <v>2050201</v>
      </c>
      <c r="C346" s="231" t="s">
        <v>394</v>
      </c>
      <c r="D346" s="224">
        <v>305</v>
      </c>
      <c r="E346" s="224">
        <v>1695</v>
      </c>
      <c r="F346" s="224">
        <v>312</v>
      </c>
      <c r="G346" s="226"/>
      <c r="H346" s="226"/>
    </row>
    <row r="347" spans="1:8">
      <c r="A347" s="209">
        <f t="shared" si="44"/>
        <v>7</v>
      </c>
      <c r="B347" s="222">
        <v>2050202</v>
      </c>
      <c r="C347" s="231" t="s">
        <v>395</v>
      </c>
      <c r="D347" s="224">
        <v>16734</v>
      </c>
      <c r="E347" s="224">
        <v>21291</v>
      </c>
      <c r="F347" s="224">
        <v>16373</v>
      </c>
      <c r="G347" s="226"/>
      <c r="H347" s="226"/>
    </row>
    <row r="348" spans="1:8">
      <c r="A348" s="209">
        <f t="shared" si="44"/>
        <v>7</v>
      </c>
      <c r="B348" s="222">
        <v>2050203</v>
      </c>
      <c r="C348" s="233" t="s">
        <v>396</v>
      </c>
      <c r="D348" s="224">
        <v>7107</v>
      </c>
      <c r="E348" s="224">
        <v>6780</v>
      </c>
      <c r="F348" s="224">
        <v>7262</v>
      </c>
      <c r="G348" s="226"/>
      <c r="H348" s="226"/>
    </row>
    <row r="349" spans="1:8">
      <c r="A349" s="209">
        <f t="shared" si="44"/>
        <v>7</v>
      </c>
      <c r="B349" s="222">
        <v>2050204</v>
      </c>
      <c r="C349" s="233" t="s">
        <v>397</v>
      </c>
      <c r="D349" s="224">
        <v>7232</v>
      </c>
      <c r="E349" s="224">
        <v>2056</v>
      </c>
      <c r="F349" s="224">
        <v>7387</v>
      </c>
      <c r="G349" s="226"/>
      <c r="H349" s="226"/>
    </row>
    <row r="350" spans="1:8">
      <c r="A350" s="209">
        <f t="shared" si="44"/>
        <v>7</v>
      </c>
      <c r="B350" s="222">
        <v>2050205</v>
      </c>
      <c r="C350" s="233" t="s">
        <v>398</v>
      </c>
      <c r="D350" s="224"/>
      <c r="E350" s="224">
        <v>100</v>
      </c>
      <c r="F350" s="224"/>
      <c r="G350" s="226"/>
      <c r="H350" s="226"/>
    </row>
    <row r="351" spans="1:8">
      <c r="A351" s="209">
        <f t="shared" si="44"/>
        <v>7</v>
      </c>
      <c r="B351" s="222">
        <v>2050299</v>
      </c>
      <c r="C351" s="231" t="s">
        <v>399</v>
      </c>
      <c r="D351" s="224"/>
      <c r="E351" s="224">
        <v>19853</v>
      </c>
      <c r="F351" s="224"/>
      <c r="G351" s="226"/>
      <c r="H351" s="226"/>
    </row>
    <row r="352" s="208" customFormat="1" spans="1:8">
      <c r="A352" s="208">
        <f t="shared" si="44"/>
        <v>5</v>
      </c>
      <c r="B352" s="227">
        <v>20503</v>
      </c>
      <c r="C352" s="228" t="s">
        <v>400</v>
      </c>
      <c r="D352" s="229">
        <f t="shared" ref="D352:F352" si="50">SUM(D353:D357)</f>
        <v>866</v>
      </c>
      <c r="E352" s="229">
        <f t="shared" si="50"/>
        <v>1339</v>
      </c>
      <c r="F352" s="229">
        <f t="shared" si="50"/>
        <v>924</v>
      </c>
      <c r="G352" s="230"/>
      <c r="H352" s="230"/>
    </row>
    <row r="353" spans="1:8">
      <c r="A353" s="209">
        <f t="shared" si="44"/>
        <v>7</v>
      </c>
      <c r="B353" s="222">
        <v>2050301</v>
      </c>
      <c r="C353" s="231" t="s">
        <v>401</v>
      </c>
      <c r="D353" s="224"/>
      <c r="E353" s="224"/>
      <c r="F353" s="224"/>
      <c r="G353" s="226"/>
      <c r="H353" s="226"/>
    </row>
    <row r="354" spans="1:8">
      <c r="A354" s="209">
        <f t="shared" si="44"/>
        <v>7</v>
      </c>
      <c r="B354" s="222">
        <v>2050302</v>
      </c>
      <c r="C354" s="231" t="s">
        <v>402</v>
      </c>
      <c r="D354" s="224">
        <v>866</v>
      </c>
      <c r="E354" s="224">
        <v>684</v>
      </c>
      <c r="F354" s="224">
        <v>924</v>
      </c>
      <c r="G354" s="226"/>
      <c r="H354" s="226"/>
    </row>
    <row r="355" spans="1:8">
      <c r="A355" s="209">
        <f t="shared" si="44"/>
        <v>7</v>
      </c>
      <c r="B355" s="222">
        <v>2050303</v>
      </c>
      <c r="C355" s="231" t="s">
        <v>403</v>
      </c>
      <c r="D355" s="224"/>
      <c r="E355" s="224"/>
      <c r="F355" s="224"/>
      <c r="G355" s="226"/>
      <c r="H355" s="226"/>
    </row>
    <row r="356" spans="1:8">
      <c r="A356" s="209">
        <f t="shared" si="44"/>
        <v>7</v>
      </c>
      <c r="B356" s="222">
        <v>2050305</v>
      </c>
      <c r="C356" s="233" t="s">
        <v>404</v>
      </c>
      <c r="D356" s="224"/>
      <c r="E356" s="224"/>
      <c r="F356" s="224"/>
      <c r="G356" s="226"/>
      <c r="H356" s="226"/>
    </row>
    <row r="357" spans="1:8">
      <c r="A357" s="209">
        <f t="shared" si="44"/>
        <v>7</v>
      </c>
      <c r="B357" s="222">
        <v>2050399</v>
      </c>
      <c r="C357" s="233" t="s">
        <v>405</v>
      </c>
      <c r="D357" s="224"/>
      <c r="E357" s="224">
        <v>655</v>
      </c>
      <c r="F357" s="224"/>
      <c r="G357" s="226"/>
      <c r="H357" s="226"/>
    </row>
    <row r="358" s="208" customFormat="1" spans="1:8">
      <c r="A358" s="208">
        <f t="shared" si="44"/>
        <v>5</v>
      </c>
      <c r="B358" s="227">
        <v>20504</v>
      </c>
      <c r="C358" s="239" t="s">
        <v>406</v>
      </c>
      <c r="D358" s="229">
        <f t="shared" ref="D358:F358" si="51">SUM(D359:D363)</f>
        <v>0</v>
      </c>
      <c r="E358" s="229">
        <f t="shared" si="51"/>
        <v>0</v>
      </c>
      <c r="F358" s="229">
        <f t="shared" si="51"/>
        <v>0</v>
      </c>
      <c r="G358" s="230"/>
      <c r="H358" s="230"/>
    </row>
    <row r="359" spans="1:8">
      <c r="A359" s="209">
        <f t="shared" si="44"/>
        <v>7</v>
      </c>
      <c r="B359" s="222">
        <v>2050401</v>
      </c>
      <c r="C359" s="231" t="s">
        <v>407</v>
      </c>
      <c r="D359" s="224"/>
      <c r="E359" s="224"/>
      <c r="F359" s="224"/>
      <c r="G359" s="226"/>
      <c r="H359" s="226"/>
    </row>
    <row r="360" spans="1:8">
      <c r="A360" s="209">
        <f t="shared" si="44"/>
        <v>7</v>
      </c>
      <c r="B360" s="222">
        <v>2050402</v>
      </c>
      <c r="C360" s="231" t="s">
        <v>408</v>
      </c>
      <c r="D360" s="224"/>
      <c r="E360" s="224"/>
      <c r="F360" s="224"/>
      <c r="G360" s="226"/>
      <c r="H360" s="226"/>
    </row>
    <row r="361" spans="1:8">
      <c r="A361" s="209">
        <f t="shared" si="44"/>
        <v>7</v>
      </c>
      <c r="B361" s="222">
        <v>2050403</v>
      </c>
      <c r="C361" s="231" t="s">
        <v>409</v>
      </c>
      <c r="D361" s="224"/>
      <c r="E361" s="224"/>
      <c r="F361" s="224"/>
      <c r="G361" s="226"/>
      <c r="H361" s="226"/>
    </row>
    <row r="362" spans="1:8">
      <c r="A362" s="209">
        <f t="shared" si="44"/>
        <v>7</v>
      </c>
      <c r="B362" s="222">
        <v>2050404</v>
      </c>
      <c r="C362" s="233" t="s">
        <v>410</v>
      </c>
      <c r="D362" s="224"/>
      <c r="E362" s="224"/>
      <c r="F362" s="224"/>
      <c r="G362" s="226"/>
      <c r="H362" s="226"/>
    </row>
    <row r="363" spans="1:8">
      <c r="A363" s="209">
        <f t="shared" si="44"/>
        <v>7</v>
      </c>
      <c r="B363" s="222">
        <v>2050499</v>
      </c>
      <c r="C363" s="233" t="s">
        <v>411</v>
      </c>
      <c r="D363" s="224"/>
      <c r="E363" s="224"/>
      <c r="F363" s="224"/>
      <c r="G363" s="226"/>
      <c r="H363" s="226"/>
    </row>
    <row r="364" s="208" customFormat="1" spans="1:8">
      <c r="A364" s="208">
        <f t="shared" si="44"/>
        <v>5</v>
      </c>
      <c r="B364" s="227">
        <v>20505</v>
      </c>
      <c r="C364" s="235" t="s">
        <v>412</v>
      </c>
      <c r="D364" s="229">
        <f t="shared" ref="D364:F364" si="52">SUM(D365:D367)</f>
        <v>0</v>
      </c>
      <c r="E364" s="229">
        <f t="shared" si="52"/>
        <v>0</v>
      </c>
      <c r="F364" s="229">
        <f t="shared" si="52"/>
        <v>0</v>
      </c>
      <c r="G364" s="230"/>
      <c r="H364" s="230"/>
    </row>
    <row r="365" spans="1:8">
      <c r="A365" s="209">
        <f t="shared" si="44"/>
        <v>7</v>
      </c>
      <c r="B365" s="222">
        <v>2050501</v>
      </c>
      <c r="C365" s="231" t="s">
        <v>413</v>
      </c>
      <c r="D365" s="224"/>
      <c r="E365" s="224"/>
      <c r="F365" s="224"/>
      <c r="G365" s="226"/>
      <c r="H365" s="226"/>
    </row>
    <row r="366" spans="1:8">
      <c r="A366" s="209">
        <f t="shared" si="44"/>
        <v>7</v>
      </c>
      <c r="B366" s="222">
        <v>2050502</v>
      </c>
      <c r="C366" s="231" t="s">
        <v>414</v>
      </c>
      <c r="D366" s="224"/>
      <c r="E366" s="224"/>
      <c r="F366" s="224"/>
      <c r="G366" s="226"/>
      <c r="H366" s="226"/>
    </row>
    <row r="367" spans="1:8">
      <c r="A367" s="209">
        <f t="shared" si="44"/>
        <v>7</v>
      </c>
      <c r="B367" s="222">
        <v>2050599</v>
      </c>
      <c r="C367" s="231" t="s">
        <v>415</v>
      </c>
      <c r="D367" s="224"/>
      <c r="E367" s="224"/>
      <c r="F367" s="224"/>
      <c r="G367" s="226"/>
      <c r="H367" s="226"/>
    </row>
    <row r="368" s="208" customFormat="1" spans="1:8">
      <c r="A368" s="208">
        <f t="shared" si="44"/>
        <v>5</v>
      </c>
      <c r="B368" s="227">
        <v>20506</v>
      </c>
      <c r="C368" s="235" t="s">
        <v>416</v>
      </c>
      <c r="D368" s="229">
        <f t="shared" ref="D368:F368" si="53">SUM(D369:D371)</f>
        <v>0</v>
      </c>
      <c r="E368" s="229">
        <f t="shared" si="53"/>
        <v>0</v>
      </c>
      <c r="F368" s="229">
        <f t="shared" si="53"/>
        <v>0</v>
      </c>
      <c r="G368" s="230"/>
      <c r="H368" s="230"/>
    </row>
    <row r="369" spans="1:8">
      <c r="A369" s="209">
        <f t="shared" si="44"/>
        <v>7</v>
      </c>
      <c r="B369" s="222">
        <v>2050601</v>
      </c>
      <c r="C369" s="233" t="s">
        <v>417</v>
      </c>
      <c r="D369" s="224"/>
      <c r="E369" s="224"/>
      <c r="F369" s="224"/>
      <c r="G369" s="226"/>
      <c r="H369" s="226"/>
    </row>
    <row r="370" spans="1:8">
      <c r="A370" s="209">
        <f t="shared" si="44"/>
        <v>7</v>
      </c>
      <c r="B370" s="222">
        <v>2050602</v>
      </c>
      <c r="C370" s="233" t="s">
        <v>418</v>
      </c>
      <c r="D370" s="224"/>
      <c r="E370" s="224"/>
      <c r="F370" s="224"/>
      <c r="G370" s="226"/>
      <c r="H370" s="226"/>
    </row>
    <row r="371" spans="1:8">
      <c r="A371" s="209">
        <f t="shared" si="44"/>
        <v>7</v>
      </c>
      <c r="B371" s="222">
        <v>2050699</v>
      </c>
      <c r="C371" s="223" t="s">
        <v>419</v>
      </c>
      <c r="D371" s="224"/>
      <c r="E371" s="224"/>
      <c r="F371" s="224"/>
      <c r="G371" s="226"/>
      <c r="H371" s="226"/>
    </row>
    <row r="372" s="208" customFormat="1" spans="1:8">
      <c r="A372" s="208">
        <f t="shared" si="44"/>
        <v>5</v>
      </c>
      <c r="B372" s="227">
        <v>20507</v>
      </c>
      <c r="C372" s="228" t="s">
        <v>420</v>
      </c>
      <c r="D372" s="229">
        <f t="shared" ref="D372:F372" si="54">SUM(D373:D375)</f>
        <v>172</v>
      </c>
      <c r="E372" s="229">
        <f t="shared" si="54"/>
        <v>102</v>
      </c>
      <c r="F372" s="229">
        <f t="shared" si="54"/>
        <v>172</v>
      </c>
      <c r="G372" s="230"/>
      <c r="H372" s="230"/>
    </row>
    <row r="373" spans="1:8">
      <c r="A373" s="209">
        <f t="shared" si="44"/>
        <v>7</v>
      </c>
      <c r="B373" s="222">
        <v>2050701</v>
      </c>
      <c r="C373" s="231" t="s">
        <v>421</v>
      </c>
      <c r="D373" s="224">
        <v>172</v>
      </c>
      <c r="E373" s="224">
        <v>102</v>
      </c>
      <c r="F373" s="224">
        <v>172</v>
      </c>
      <c r="G373" s="226"/>
      <c r="H373" s="226"/>
    </row>
    <row r="374" spans="1:8">
      <c r="A374" s="209">
        <f t="shared" si="44"/>
        <v>7</v>
      </c>
      <c r="B374" s="222">
        <v>2050702</v>
      </c>
      <c r="C374" s="231" t="s">
        <v>422</v>
      </c>
      <c r="D374" s="224"/>
      <c r="E374" s="224"/>
      <c r="F374" s="224"/>
      <c r="G374" s="226"/>
      <c r="H374" s="226"/>
    </row>
    <row r="375" spans="1:8">
      <c r="A375" s="209">
        <f t="shared" si="44"/>
        <v>7</v>
      </c>
      <c r="B375" s="222">
        <v>2050799</v>
      </c>
      <c r="C375" s="233" t="s">
        <v>423</v>
      </c>
      <c r="D375" s="224"/>
      <c r="E375" s="224"/>
      <c r="F375" s="224"/>
      <c r="G375" s="226"/>
      <c r="H375" s="226"/>
    </row>
    <row r="376" s="208" customFormat="1" spans="1:8">
      <c r="A376" s="208">
        <f t="shared" si="44"/>
        <v>5</v>
      </c>
      <c r="B376" s="227">
        <v>20508</v>
      </c>
      <c r="C376" s="235" t="s">
        <v>424</v>
      </c>
      <c r="D376" s="229">
        <f t="shared" ref="D376:F376" si="55">SUM(D377:D381)</f>
        <v>235</v>
      </c>
      <c r="E376" s="229">
        <f t="shared" si="55"/>
        <v>419</v>
      </c>
      <c r="F376" s="229">
        <f t="shared" si="55"/>
        <v>235</v>
      </c>
      <c r="G376" s="230"/>
      <c r="H376" s="230"/>
    </row>
    <row r="377" spans="1:8">
      <c r="A377" s="209">
        <f t="shared" si="44"/>
        <v>7</v>
      </c>
      <c r="B377" s="222">
        <v>2050801</v>
      </c>
      <c r="C377" s="233" t="s">
        <v>425</v>
      </c>
      <c r="D377" s="224">
        <v>235</v>
      </c>
      <c r="E377" s="224">
        <v>212</v>
      </c>
      <c r="F377" s="224">
        <v>235</v>
      </c>
      <c r="G377" s="226"/>
      <c r="H377" s="226"/>
    </row>
    <row r="378" spans="1:8">
      <c r="A378" s="209">
        <f t="shared" si="44"/>
        <v>7</v>
      </c>
      <c r="B378" s="222">
        <v>2050802</v>
      </c>
      <c r="C378" s="231" t="s">
        <v>426</v>
      </c>
      <c r="D378" s="224"/>
      <c r="E378" s="224">
        <v>188</v>
      </c>
      <c r="F378" s="224"/>
      <c r="G378" s="226"/>
      <c r="H378" s="226"/>
    </row>
    <row r="379" spans="1:8">
      <c r="A379" s="209">
        <f t="shared" si="44"/>
        <v>7</v>
      </c>
      <c r="B379" s="222">
        <v>2050803</v>
      </c>
      <c r="C379" s="231" t="s">
        <v>427</v>
      </c>
      <c r="D379" s="224"/>
      <c r="E379" s="224">
        <v>19</v>
      </c>
      <c r="F379" s="224"/>
      <c r="G379" s="226"/>
      <c r="H379" s="226"/>
    </row>
    <row r="380" spans="1:8">
      <c r="A380" s="209">
        <f t="shared" si="44"/>
        <v>7</v>
      </c>
      <c r="B380" s="222">
        <v>2050804</v>
      </c>
      <c r="C380" s="231" t="s">
        <v>428</v>
      </c>
      <c r="D380" s="224"/>
      <c r="E380" s="224"/>
      <c r="F380" s="224"/>
      <c r="G380" s="226"/>
      <c r="H380" s="226"/>
    </row>
    <row r="381" spans="1:8">
      <c r="A381" s="209">
        <f t="shared" si="44"/>
        <v>7</v>
      </c>
      <c r="B381" s="222">
        <v>2050899</v>
      </c>
      <c r="C381" s="231" t="s">
        <v>429</v>
      </c>
      <c r="D381" s="224"/>
      <c r="E381" s="224"/>
      <c r="F381" s="224"/>
      <c r="G381" s="226"/>
      <c r="H381" s="226"/>
    </row>
    <row r="382" s="208" customFormat="1" spans="1:8">
      <c r="A382" s="208">
        <f t="shared" si="44"/>
        <v>5</v>
      </c>
      <c r="B382" s="227">
        <v>20509</v>
      </c>
      <c r="C382" s="228" t="s">
        <v>430</v>
      </c>
      <c r="D382" s="229">
        <f t="shared" ref="D382:F382" si="56">SUM(D383:D388)</f>
        <v>0</v>
      </c>
      <c r="E382" s="229">
        <f t="shared" si="56"/>
        <v>0</v>
      </c>
      <c r="F382" s="229">
        <f t="shared" si="56"/>
        <v>0</v>
      </c>
      <c r="G382" s="230"/>
      <c r="H382" s="230"/>
    </row>
    <row r="383" spans="1:8">
      <c r="A383" s="209">
        <f t="shared" si="44"/>
        <v>7</v>
      </c>
      <c r="B383" s="222">
        <v>2050901</v>
      </c>
      <c r="C383" s="233" t="s">
        <v>431</v>
      </c>
      <c r="D383" s="224"/>
      <c r="E383" s="224"/>
      <c r="F383" s="224"/>
      <c r="G383" s="226"/>
      <c r="H383" s="226"/>
    </row>
    <row r="384" spans="1:8">
      <c r="A384" s="209">
        <f t="shared" si="44"/>
        <v>7</v>
      </c>
      <c r="B384" s="222">
        <v>2050902</v>
      </c>
      <c r="C384" s="233" t="s">
        <v>432</v>
      </c>
      <c r="D384" s="224"/>
      <c r="E384" s="224"/>
      <c r="F384" s="224"/>
      <c r="G384" s="226"/>
      <c r="H384" s="226"/>
    </row>
    <row r="385" spans="1:8">
      <c r="A385" s="209">
        <f t="shared" si="44"/>
        <v>7</v>
      </c>
      <c r="B385" s="222">
        <v>2050903</v>
      </c>
      <c r="C385" s="233" t="s">
        <v>433</v>
      </c>
      <c r="D385" s="224"/>
      <c r="E385" s="224"/>
      <c r="F385" s="224"/>
      <c r="G385" s="226"/>
      <c r="H385" s="226"/>
    </row>
    <row r="386" spans="1:8">
      <c r="A386" s="209">
        <f t="shared" si="44"/>
        <v>7</v>
      </c>
      <c r="B386" s="222">
        <v>2050904</v>
      </c>
      <c r="C386" s="223" t="s">
        <v>434</v>
      </c>
      <c r="D386" s="224"/>
      <c r="E386" s="224"/>
      <c r="F386" s="224"/>
      <c r="G386" s="226"/>
      <c r="H386" s="226"/>
    </row>
    <row r="387" spans="1:8">
      <c r="A387" s="209">
        <f t="shared" si="44"/>
        <v>7</v>
      </c>
      <c r="B387" s="222">
        <v>2050905</v>
      </c>
      <c r="C387" s="231" t="s">
        <v>435</v>
      </c>
      <c r="D387" s="224"/>
      <c r="E387" s="224"/>
      <c r="F387" s="224"/>
      <c r="G387" s="226"/>
      <c r="H387" s="226"/>
    </row>
    <row r="388" spans="1:8">
      <c r="A388" s="209">
        <f t="shared" si="44"/>
        <v>7</v>
      </c>
      <c r="B388" s="222">
        <v>2050999</v>
      </c>
      <c r="C388" s="231" t="s">
        <v>436</v>
      </c>
      <c r="D388" s="224"/>
      <c r="E388" s="224"/>
      <c r="F388" s="224"/>
      <c r="G388" s="226"/>
      <c r="H388" s="226"/>
    </row>
    <row r="389" s="208" customFormat="1" spans="1:8">
      <c r="A389" s="208">
        <v>5</v>
      </c>
      <c r="B389" s="227">
        <v>2059999</v>
      </c>
      <c r="C389" s="228" t="s">
        <v>437</v>
      </c>
      <c r="D389" s="229">
        <v>21620</v>
      </c>
      <c r="E389" s="229">
        <v>240</v>
      </c>
      <c r="F389" s="229">
        <v>18966</v>
      </c>
      <c r="G389" s="230"/>
      <c r="H389" s="230"/>
    </row>
    <row r="390" spans="1:8">
      <c r="A390" s="209">
        <f t="shared" ref="A390:A453" si="57">LEN(B390)</f>
        <v>3</v>
      </c>
      <c r="B390" s="222">
        <v>206</v>
      </c>
      <c r="C390" s="223" t="s">
        <v>438</v>
      </c>
      <c r="D390" s="224">
        <f t="shared" ref="D390:F390" si="58">SUM(D391,D396,D405,D411,D416,D421,D426,D433,D437,D441)</f>
        <v>4375</v>
      </c>
      <c r="E390" s="225">
        <f t="shared" si="58"/>
        <v>4732</v>
      </c>
      <c r="F390" s="224">
        <f t="shared" si="58"/>
        <v>4376</v>
      </c>
      <c r="G390" s="226"/>
      <c r="H390" s="226"/>
    </row>
    <row r="391" s="208" customFormat="1" spans="1:8">
      <c r="A391" s="208">
        <f t="shared" si="57"/>
        <v>5</v>
      </c>
      <c r="B391" s="227">
        <v>20601</v>
      </c>
      <c r="C391" s="235" t="s">
        <v>439</v>
      </c>
      <c r="D391" s="229">
        <f t="shared" ref="D391:F391" si="59">SUM(D392:D395)</f>
        <v>4331</v>
      </c>
      <c r="E391" s="229">
        <f t="shared" si="59"/>
        <v>30</v>
      </c>
      <c r="F391" s="229">
        <f t="shared" si="59"/>
        <v>0</v>
      </c>
      <c r="G391" s="230"/>
      <c r="H391" s="230"/>
    </row>
    <row r="392" spans="1:8">
      <c r="A392" s="209">
        <f t="shared" si="57"/>
        <v>7</v>
      </c>
      <c r="B392" s="222">
        <v>2060101</v>
      </c>
      <c r="C392" s="231" t="s">
        <v>197</v>
      </c>
      <c r="D392" s="224"/>
      <c r="E392" s="224">
        <v>20</v>
      </c>
      <c r="F392" s="224"/>
      <c r="G392" s="226"/>
      <c r="H392" s="226"/>
    </row>
    <row r="393" spans="1:8">
      <c r="A393" s="209">
        <f t="shared" si="57"/>
        <v>7</v>
      </c>
      <c r="B393" s="222">
        <v>2060102</v>
      </c>
      <c r="C393" s="231" t="s">
        <v>198</v>
      </c>
      <c r="D393" s="224"/>
      <c r="E393" s="224"/>
      <c r="F393" s="224"/>
      <c r="G393" s="226"/>
      <c r="H393" s="226"/>
    </row>
    <row r="394" spans="1:8">
      <c r="A394" s="209">
        <f t="shared" si="57"/>
        <v>7</v>
      </c>
      <c r="B394" s="222">
        <v>2060103</v>
      </c>
      <c r="C394" s="231" t="s">
        <v>199</v>
      </c>
      <c r="D394" s="224"/>
      <c r="E394" s="224"/>
      <c r="F394" s="224"/>
      <c r="G394" s="226"/>
      <c r="H394" s="226"/>
    </row>
    <row r="395" spans="1:8">
      <c r="A395" s="209">
        <f t="shared" si="57"/>
        <v>7</v>
      </c>
      <c r="B395" s="222">
        <v>2060199</v>
      </c>
      <c r="C395" s="233" t="s">
        <v>440</v>
      </c>
      <c r="D395" s="224">
        <v>4331</v>
      </c>
      <c r="E395" s="224">
        <v>10</v>
      </c>
      <c r="F395" s="224"/>
      <c r="G395" s="226"/>
      <c r="H395" s="226"/>
    </row>
    <row r="396" s="208" customFormat="1" spans="1:8">
      <c r="A396" s="208">
        <f t="shared" si="57"/>
        <v>5</v>
      </c>
      <c r="B396" s="227">
        <v>20602</v>
      </c>
      <c r="C396" s="228" t="s">
        <v>441</v>
      </c>
      <c r="D396" s="229">
        <f t="shared" ref="D396:F396" si="60">SUM(D397:D404)</f>
        <v>0</v>
      </c>
      <c r="E396" s="229">
        <f t="shared" si="60"/>
        <v>0</v>
      </c>
      <c r="F396" s="229">
        <f t="shared" si="60"/>
        <v>0</v>
      </c>
      <c r="G396" s="230"/>
      <c r="H396" s="230"/>
    </row>
    <row r="397" spans="1:8">
      <c r="A397" s="209">
        <f t="shared" si="57"/>
        <v>7</v>
      </c>
      <c r="B397" s="222">
        <v>2060201</v>
      </c>
      <c r="C397" s="231" t="s">
        <v>442</v>
      </c>
      <c r="D397" s="224"/>
      <c r="E397" s="224"/>
      <c r="F397" s="224"/>
      <c r="G397" s="226"/>
      <c r="H397" s="226"/>
    </row>
    <row r="398" spans="1:8">
      <c r="A398" s="209">
        <f t="shared" si="57"/>
        <v>7</v>
      </c>
      <c r="B398" s="222">
        <v>2060203</v>
      </c>
      <c r="C398" s="223" t="s">
        <v>443</v>
      </c>
      <c r="D398" s="224"/>
      <c r="E398" s="224"/>
      <c r="F398" s="224"/>
      <c r="G398" s="226"/>
      <c r="H398" s="226"/>
    </row>
    <row r="399" spans="1:8">
      <c r="A399" s="209">
        <f t="shared" si="57"/>
        <v>7</v>
      </c>
      <c r="B399" s="222">
        <v>2060204</v>
      </c>
      <c r="C399" s="231" t="s">
        <v>444</v>
      </c>
      <c r="D399" s="224"/>
      <c r="E399" s="224"/>
      <c r="F399" s="224"/>
      <c r="G399" s="226"/>
      <c r="H399" s="226"/>
    </row>
    <row r="400" spans="1:8">
      <c r="A400" s="209">
        <f t="shared" si="57"/>
        <v>7</v>
      </c>
      <c r="B400" s="222">
        <v>2060205</v>
      </c>
      <c r="C400" s="231" t="s">
        <v>445</v>
      </c>
      <c r="D400" s="224"/>
      <c r="E400" s="224"/>
      <c r="F400" s="224"/>
      <c r="G400" s="226"/>
      <c r="H400" s="226"/>
    </row>
    <row r="401" spans="1:8">
      <c r="A401" s="209">
        <f t="shared" si="57"/>
        <v>7</v>
      </c>
      <c r="B401" s="222">
        <v>2060206</v>
      </c>
      <c r="C401" s="231" t="s">
        <v>446</v>
      </c>
      <c r="D401" s="224"/>
      <c r="E401" s="224"/>
      <c r="F401" s="224"/>
      <c r="G401" s="226"/>
      <c r="H401" s="226"/>
    </row>
    <row r="402" spans="1:8">
      <c r="A402" s="209">
        <f t="shared" si="57"/>
        <v>7</v>
      </c>
      <c r="B402" s="222">
        <v>2060207</v>
      </c>
      <c r="C402" s="233" t="s">
        <v>447</v>
      </c>
      <c r="D402" s="224"/>
      <c r="E402" s="224"/>
      <c r="F402" s="224"/>
      <c r="G402" s="226"/>
      <c r="H402" s="226"/>
    </row>
    <row r="403" spans="1:8">
      <c r="A403" s="209">
        <f t="shared" si="57"/>
        <v>7</v>
      </c>
      <c r="B403" s="222">
        <v>2060208</v>
      </c>
      <c r="C403" s="233" t="s">
        <v>448</v>
      </c>
      <c r="D403" s="224"/>
      <c r="E403" s="224"/>
      <c r="F403" s="224"/>
      <c r="G403" s="226"/>
      <c r="H403" s="226"/>
    </row>
    <row r="404" spans="1:8">
      <c r="A404" s="209">
        <f t="shared" si="57"/>
        <v>7</v>
      </c>
      <c r="B404" s="222">
        <v>2060299</v>
      </c>
      <c r="C404" s="233" t="s">
        <v>449</v>
      </c>
      <c r="D404" s="224"/>
      <c r="E404" s="224"/>
      <c r="F404" s="224"/>
      <c r="G404" s="226"/>
      <c r="H404" s="226"/>
    </row>
    <row r="405" s="208" customFormat="1" spans="1:8">
      <c r="A405" s="208">
        <f t="shared" si="57"/>
        <v>5</v>
      </c>
      <c r="B405" s="227">
        <v>20603</v>
      </c>
      <c r="C405" s="235" t="s">
        <v>450</v>
      </c>
      <c r="D405" s="229">
        <f t="shared" ref="D405:F405" si="61">SUM(D406:D410)</f>
        <v>0</v>
      </c>
      <c r="E405" s="229">
        <f t="shared" si="61"/>
        <v>0</v>
      </c>
      <c r="F405" s="229">
        <f t="shared" si="61"/>
        <v>0</v>
      </c>
      <c r="G405" s="230"/>
      <c r="H405" s="230"/>
    </row>
    <row r="406" spans="1:8">
      <c r="A406" s="209">
        <f t="shared" si="57"/>
        <v>7</v>
      </c>
      <c r="B406" s="222">
        <v>2060301</v>
      </c>
      <c r="C406" s="231" t="s">
        <v>442</v>
      </c>
      <c r="D406" s="224"/>
      <c r="E406" s="224"/>
      <c r="F406" s="224"/>
      <c r="G406" s="226"/>
      <c r="H406" s="226"/>
    </row>
    <row r="407" spans="1:8">
      <c r="A407" s="209">
        <f t="shared" si="57"/>
        <v>7</v>
      </c>
      <c r="B407" s="222">
        <v>2060302</v>
      </c>
      <c r="C407" s="231" t="s">
        <v>451</v>
      </c>
      <c r="D407" s="224"/>
      <c r="E407" s="224"/>
      <c r="F407" s="224"/>
      <c r="G407" s="226"/>
      <c r="H407" s="226"/>
    </row>
    <row r="408" spans="1:8">
      <c r="A408" s="209">
        <f t="shared" si="57"/>
        <v>7</v>
      </c>
      <c r="B408" s="222">
        <v>2060303</v>
      </c>
      <c r="C408" s="231" t="s">
        <v>452</v>
      </c>
      <c r="D408" s="224"/>
      <c r="E408" s="224"/>
      <c r="F408" s="224"/>
      <c r="G408" s="226"/>
      <c r="H408" s="226"/>
    </row>
    <row r="409" spans="1:8">
      <c r="A409" s="209">
        <f t="shared" si="57"/>
        <v>7</v>
      </c>
      <c r="B409" s="222">
        <v>2060304</v>
      </c>
      <c r="C409" s="233" t="s">
        <v>453</v>
      </c>
      <c r="D409" s="224"/>
      <c r="E409" s="224"/>
      <c r="F409" s="224"/>
      <c r="G409" s="226"/>
      <c r="H409" s="226"/>
    </row>
    <row r="410" spans="1:8">
      <c r="A410" s="209">
        <f t="shared" si="57"/>
        <v>7</v>
      </c>
      <c r="B410" s="222">
        <v>2060399</v>
      </c>
      <c r="C410" s="233" t="s">
        <v>454</v>
      </c>
      <c r="D410" s="224"/>
      <c r="E410" s="224"/>
      <c r="F410" s="224"/>
      <c r="G410" s="226"/>
      <c r="H410" s="226"/>
    </row>
    <row r="411" s="208" customFormat="1" spans="1:8">
      <c r="A411" s="208">
        <f t="shared" si="57"/>
        <v>5</v>
      </c>
      <c r="B411" s="227">
        <v>20604</v>
      </c>
      <c r="C411" s="235" t="s">
        <v>455</v>
      </c>
      <c r="D411" s="229">
        <f t="shared" ref="D411:F411" si="62">SUM(D412:D415)</f>
        <v>0</v>
      </c>
      <c r="E411" s="229">
        <f t="shared" si="62"/>
        <v>0</v>
      </c>
      <c r="F411" s="229">
        <f t="shared" si="62"/>
        <v>0</v>
      </c>
      <c r="G411" s="230"/>
      <c r="H411" s="230"/>
    </row>
    <row r="412" spans="1:8">
      <c r="A412" s="209">
        <f t="shared" si="57"/>
        <v>7</v>
      </c>
      <c r="B412" s="222">
        <v>2060401</v>
      </c>
      <c r="C412" s="223" t="s">
        <v>442</v>
      </c>
      <c r="D412" s="224"/>
      <c r="E412" s="224"/>
      <c r="F412" s="224"/>
      <c r="G412" s="226"/>
      <c r="H412" s="226"/>
    </row>
    <row r="413" spans="1:8">
      <c r="A413" s="209">
        <f t="shared" si="57"/>
        <v>7</v>
      </c>
      <c r="B413" s="222">
        <v>2060404</v>
      </c>
      <c r="C413" s="231" t="s">
        <v>456</v>
      </c>
      <c r="D413" s="224"/>
      <c r="E413" s="224"/>
      <c r="F413" s="224"/>
      <c r="G413" s="226"/>
      <c r="H413" s="226"/>
    </row>
    <row r="414" spans="1:8">
      <c r="A414" s="209">
        <f t="shared" si="57"/>
        <v>7</v>
      </c>
      <c r="B414" s="222">
        <v>2060405</v>
      </c>
      <c r="C414" s="231" t="s">
        <v>457</v>
      </c>
      <c r="D414" s="224"/>
      <c r="E414" s="224"/>
      <c r="F414" s="224"/>
      <c r="G414" s="226"/>
      <c r="H414" s="226"/>
    </row>
    <row r="415" spans="1:8">
      <c r="A415" s="209">
        <f t="shared" si="57"/>
        <v>7</v>
      </c>
      <c r="B415" s="222">
        <v>2060499</v>
      </c>
      <c r="C415" s="233" t="s">
        <v>458</v>
      </c>
      <c r="D415" s="224"/>
      <c r="E415" s="224"/>
      <c r="F415" s="224"/>
      <c r="G415" s="226"/>
      <c r="H415" s="226"/>
    </row>
    <row r="416" s="208" customFormat="1" spans="1:8">
      <c r="A416" s="208">
        <f t="shared" si="57"/>
        <v>5</v>
      </c>
      <c r="B416" s="227">
        <v>20605</v>
      </c>
      <c r="C416" s="235" t="s">
        <v>459</v>
      </c>
      <c r="D416" s="229">
        <f t="shared" ref="D416:F416" si="63">SUM(D417:D420)</f>
        <v>0</v>
      </c>
      <c r="E416" s="229">
        <f t="shared" si="63"/>
        <v>0</v>
      </c>
      <c r="F416" s="229">
        <f t="shared" si="63"/>
        <v>0</v>
      </c>
      <c r="G416" s="230"/>
      <c r="H416" s="230"/>
    </row>
    <row r="417" spans="1:8">
      <c r="A417" s="209">
        <f t="shared" si="57"/>
        <v>7</v>
      </c>
      <c r="B417" s="222">
        <v>2060501</v>
      </c>
      <c r="C417" s="233" t="s">
        <v>442</v>
      </c>
      <c r="D417" s="224"/>
      <c r="E417" s="224"/>
      <c r="F417" s="224"/>
      <c r="G417" s="226"/>
      <c r="H417" s="226"/>
    </row>
    <row r="418" spans="1:8">
      <c r="A418" s="209">
        <f t="shared" si="57"/>
        <v>7</v>
      </c>
      <c r="B418" s="222">
        <v>2060502</v>
      </c>
      <c r="C418" s="231" t="s">
        <v>460</v>
      </c>
      <c r="D418" s="224"/>
      <c r="E418" s="224"/>
      <c r="F418" s="224"/>
      <c r="G418" s="226"/>
      <c r="H418" s="226"/>
    </row>
    <row r="419" spans="1:8">
      <c r="A419" s="209">
        <f t="shared" si="57"/>
        <v>7</v>
      </c>
      <c r="B419" s="222">
        <v>2060503</v>
      </c>
      <c r="C419" s="231" t="s">
        <v>461</v>
      </c>
      <c r="D419" s="224"/>
      <c r="E419" s="224"/>
      <c r="F419" s="224"/>
      <c r="G419" s="226"/>
      <c r="H419" s="226"/>
    </row>
    <row r="420" spans="1:8">
      <c r="A420" s="209">
        <f t="shared" si="57"/>
        <v>7</v>
      </c>
      <c r="B420" s="222">
        <v>2060599</v>
      </c>
      <c r="C420" s="231" t="s">
        <v>462</v>
      </c>
      <c r="D420" s="224"/>
      <c r="E420" s="224"/>
      <c r="F420" s="224"/>
      <c r="G420" s="226"/>
      <c r="H420" s="226"/>
    </row>
    <row r="421" s="208" customFormat="1" spans="1:8">
      <c r="A421" s="208">
        <f t="shared" si="57"/>
        <v>5</v>
      </c>
      <c r="B421" s="227">
        <v>20606</v>
      </c>
      <c r="C421" s="235" t="s">
        <v>463</v>
      </c>
      <c r="D421" s="229">
        <f t="shared" ref="D421:F421" si="64">SUM(D422:D425)</f>
        <v>0</v>
      </c>
      <c r="E421" s="229">
        <f t="shared" si="64"/>
        <v>0</v>
      </c>
      <c r="F421" s="229">
        <f t="shared" si="64"/>
        <v>0</v>
      </c>
      <c r="G421" s="230"/>
      <c r="H421" s="230"/>
    </row>
    <row r="422" spans="1:8">
      <c r="A422" s="209">
        <f t="shared" si="57"/>
        <v>7</v>
      </c>
      <c r="B422" s="222">
        <v>2060601</v>
      </c>
      <c r="C422" s="233" t="s">
        <v>464</v>
      </c>
      <c r="D422" s="224"/>
      <c r="E422" s="224"/>
      <c r="F422" s="224"/>
      <c r="G422" s="226"/>
      <c r="H422" s="226"/>
    </row>
    <row r="423" spans="1:8">
      <c r="A423" s="209">
        <f t="shared" si="57"/>
        <v>7</v>
      </c>
      <c r="B423" s="222">
        <v>2060602</v>
      </c>
      <c r="C423" s="233" t="s">
        <v>465</v>
      </c>
      <c r="D423" s="224"/>
      <c r="E423" s="224"/>
      <c r="F423" s="224"/>
      <c r="G423" s="226"/>
      <c r="H423" s="226"/>
    </row>
    <row r="424" spans="1:8">
      <c r="A424" s="209">
        <f t="shared" si="57"/>
        <v>7</v>
      </c>
      <c r="B424" s="222">
        <v>2060603</v>
      </c>
      <c r="C424" s="233" t="s">
        <v>466</v>
      </c>
      <c r="D424" s="224"/>
      <c r="E424" s="224"/>
      <c r="F424" s="224"/>
      <c r="G424" s="226"/>
      <c r="H424" s="226"/>
    </row>
    <row r="425" spans="1:8">
      <c r="A425" s="209">
        <f t="shared" si="57"/>
        <v>7</v>
      </c>
      <c r="B425" s="222">
        <v>2060699</v>
      </c>
      <c r="C425" s="233" t="s">
        <v>467</v>
      </c>
      <c r="D425" s="224"/>
      <c r="E425" s="224"/>
      <c r="F425" s="224"/>
      <c r="G425" s="226"/>
      <c r="H425" s="226"/>
    </row>
    <row r="426" s="208" customFormat="1" spans="1:8">
      <c r="A426" s="208">
        <f t="shared" si="57"/>
        <v>5</v>
      </c>
      <c r="B426" s="227">
        <v>20607</v>
      </c>
      <c r="C426" s="228" t="s">
        <v>468</v>
      </c>
      <c r="D426" s="229">
        <f t="shared" ref="D426:F426" si="65">SUM(D427:D432)</f>
        <v>44</v>
      </c>
      <c r="E426" s="229">
        <f t="shared" si="65"/>
        <v>25</v>
      </c>
      <c r="F426" s="229">
        <f t="shared" si="65"/>
        <v>45</v>
      </c>
      <c r="G426" s="230"/>
      <c r="H426" s="230"/>
    </row>
    <row r="427" spans="1:8">
      <c r="A427" s="209">
        <f t="shared" si="57"/>
        <v>7</v>
      </c>
      <c r="B427" s="222">
        <v>2060701</v>
      </c>
      <c r="C427" s="231" t="s">
        <v>442</v>
      </c>
      <c r="D427" s="224">
        <v>44</v>
      </c>
      <c r="E427" s="224">
        <v>25</v>
      </c>
      <c r="F427" s="224">
        <v>45</v>
      </c>
      <c r="G427" s="226"/>
      <c r="H427" s="226"/>
    </row>
    <row r="428" spans="1:8">
      <c r="A428" s="209">
        <f t="shared" si="57"/>
        <v>7</v>
      </c>
      <c r="B428" s="222">
        <v>2060702</v>
      </c>
      <c r="C428" s="233" t="s">
        <v>469</v>
      </c>
      <c r="D428" s="224"/>
      <c r="E428" s="224"/>
      <c r="F428" s="224"/>
      <c r="G428" s="226"/>
      <c r="H428" s="226"/>
    </row>
    <row r="429" spans="1:8">
      <c r="A429" s="209">
        <f t="shared" si="57"/>
        <v>7</v>
      </c>
      <c r="B429" s="222">
        <v>2060703</v>
      </c>
      <c r="C429" s="233" t="s">
        <v>470</v>
      </c>
      <c r="D429" s="224"/>
      <c r="E429" s="224"/>
      <c r="F429" s="224"/>
      <c r="G429" s="226"/>
      <c r="H429" s="226"/>
    </row>
    <row r="430" spans="1:8">
      <c r="A430" s="209">
        <f t="shared" si="57"/>
        <v>7</v>
      </c>
      <c r="B430" s="222">
        <v>2060704</v>
      </c>
      <c r="C430" s="233" t="s">
        <v>471</v>
      </c>
      <c r="D430" s="224"/>
      <c r="E430" s="224"/>
      <c r="F430" s="224"/>
      <c r="G430" s="226"/>
      <c r="H430" s="226"/>
    </row>
    <row r="431" spans="1:8">
      <c r="A431" s="209">
        <f t="shared" si="57"/>
        <v>7</v>
      </c>
      <c r="B431" s="222">
        <v>2060705</v>
      </c>
      <c r="C431" s="231" t="s">
        <v>472</v>
      </c>
      <c r="D431" s="224"/>
      <c r="E431" s="224"/>
      <c r="F431" s="224"/>
      <c r="G431" s="226"/>
      <c r="H431" s="226"/>
    </row>
    <row r="432" spans="1:8">
      <c r="A432" s="209">
        <f t="shared" si="57"/>
        <v>7</v>
      </c>
      <c r="B432" s="222">
        <v>2060799</v>
      </c>
      <c r="C432" s="231" t="s">
        <v>473</v>
      </c>
      <c r="D432" s="224"/>
      <c r="E432" s="224"/>
      <c r="F432" s="224"/>
      <c r="G432" s="226"/>
      <c r="H432" s="226"/>
    </row>
    <row r="433" s="208" customFormat="1" spans="1:8">
      <c r="A433" s="208">
        <f t="shared" si="57"/>
        <v>5</v>
      </c>
      <c r="B433" s="227">
        <v>20608</v>
      </c>
      <c r="C433" s="228" t="s">
        <v>474</v>
      </c>
      <c r="D433" s="229">
        <f t="shared" ref="D433:F433" si="66">SUM(D434:D436)</f>
        <v>0</v>
      </c>
      <c r="E433" s="229">
        <f t="shared" si="66"/>
        <v>0</v>
      </c>
      <c r="F433" s="229">
        <f t="shared" si="66"/>
        <v>0</v>
      </c>
      <c r="G433" s="230"/>
      <c r="H433" s="230"/>
    </row>
    <row r="434" spans="1:8">
      <c r="A434" s="209">
        <f t="shared" si="57"/>
        <v>7</v>
      </c>
      <c r="B434" s="222">
        <v>2060801</v>
      </c>
      <c r="C434" s="233" t="s">
        <v>475</v>
      </c>
      <c r="D434" s="224"/>
      <c r="E434" s="224"/>
      <c r="F434" s="224"/>
      <c r="G434" s="226"/>
      <c r="H434" s="226"/>
    </row>
    <row r="435" spans="1:8">
      <c r="A435" s="209">
        <f t="shared" si="57"/>
        <v>7</v>
      </c>
      <c r="B435" s="222">
        <v>2060802</v>
      </c>
      <c r="C435" s="233" t="s">
        <v>476</v>
      </c>
      <c r="D435" s="224"/>
      <c r="E435" s="224"/>
      <c r="F435" s="224"/>
      <c r="G435" s="226"/>
      <c r="H435" s="226"/>
    </row>
    <row r="436" spans="1:8">
      <c r="A436" s="209">
        <f t="shared" si="57"/>
        <v>7</v>
      </c>
      <c r="B436" s="222">
        <v>2060899</v>
      </c>
      <c r="C436" s="233" t="s">
        <v>477</v>
      </c>
      <c r="D436" s="224"/>
      <c r="E436" s="224"/>
      <c r="F436" s="224"/>
      <c r="G436" s="226"/>
      <c r="H436" s="226"/>
    </row>
    <row r="437" s="208" customFormat="1" spans="1:8">
      <c r="A437" s="208">
        <f t="shared" si="57"/>
        <v>5</v>
      </c>
      <c r="B437" s="227">
        <v>20609</v>
      </c>
      <c r="C437" s="239" t="s">
        <v>478</v>
      </c>
      <c r="D437" s="229">
        <f t="shared" ref="D437:F437" si="67">SUM(D438:D440)</f>
        <v>0</v>
      </c>
      <c r="E437" s="229">
        <f t="shared" si="67"/>
        <v>0</v>
      </c>
      <c r="F437" s="229">
        <f t="shared" si="67"/>
        <v>0</v>
      </c>
      <c r="G437" s="230"/>
      <c r="H437" s="230"/>
    </row>
    <row r="438" spans="1:8">
      <c r="A438" s="209">
        <f t="shared" si="57"/>
        <v>7</v>
      </c>
      <c r="B438" s="222">
        <v>2060901</v>
      </c>
      <c r="C438" s="233" t="s">
        <v>479</v>
      </c>
      <c r="D438" s="224"/>
      <c r="E438" s="224"/>
      <c r="F438" s="224"/>
      <c r="G438" s="226"/>
      <c r="H438" s="226"/>
    </row>
    <row r="439" spans="1:8">
      <c r="A439" s="209">
        <f t="shared" si="57"/>
        <v>7</v>
      </c>
      <c r="B439" s="222">
        <v>2060902</v>
      </c>
      <c r="C439" s="233" t="s">
        <v>480</v>
      </c>
      <c r="D439" s="224"/>
      <c r="E439" s="224"/>
      <c r="F439" s="224"/>
      <c r="G439" s="226"/>
      <c r="H439" s="226"/>
    </row>
    <row r="440" spans="1:8">
      <c r="A440" s="209">
        <f t="shared" si="57"/>
        <v>7</v>
      </c>
      <c r="B440" s="222">
        <v>2060999</v>
      </c>
      <c r="C440" s="233" t="s">
        <v>481</v>
      </c>
      <c r="D440" s="224"/>
      <c r="E440" s="224"/>
      <c r="F440" s="224"/>
      <c r="G440" s="226"/>
      <c r="H440" s="226"/>
    </row>
    <row r="441" s="208" customFormat="1" spans="1:8">
      <c r="A441" s="208">
        <f t="shared" si="57"/>
        <v>5</v>
      </c>
      <c r="B441" s="227">
        <v>20699</v>
      </c>
      <c r="C441" s="228" t="s">
        <v>482</v>
      </c>
      <c r="D441" s="229">
        <f t="shared" ref="D441:F441" si="68">SUM(D442:D445)</f>
        <v>0</v>
      </c>
      <c r="E441" s="229">
        <f t="shared" si="68"/>
        <v>4677</v>
      </c>
      <c r="F441" s="229">
        <f t="shared" si="68"/>
        <v>4331</v>
      </c>
      <c r="G441" s="230"/>
      <c r="H441" s="230"/>
    </row>
    <row r="442" spans="1:8">
      <c r="A442" s="209">
        <f t="shared" si="57"/>
        <v>7</v>
      </c>
      <c r="B442" s="222">
        <v>2069901</v>
      </c>
      <c r="C442" s="231" t="s">
        <v>483</v>
      </c>
      <c r="D442" s="224"/>
      <c r="E442" s="224"/>
      <c r="F442" s="224"/>
      <c r="G442" s="226"/>
      <c r="H442" s="226"/>
    </row>
    <row r="443" spans="1:8">
      <c r="A443" s="209">
        <f t="shared" si="57"/>
        <v>7</v>
      </c>
      <c r="B443" s="222">
        <v>2069902</v>
      </c>
      <c r="C443" s="233" t="s">
        <v>484</v>
      </c>
      <c r="D443" s="224"/>
      <c r="E443" s="224"/>
      <c r="F443" s="224"/>
      <c r="G443" s="226"/>
      <c r="H443" s="226"/>
    </row>
    <row r="444" spans="1:8">
      <c r="A444" s="209">
        <f t="shared" si="57"/>
        <v>7</v>
      </c>
      <c r="B444" s="222">
        <v>2069903</v>
      </c>
      <c r="C444" s="233" t="s">
        <v>485</v>
      </c>
      <c r="D444" s="224"/>
      <c r="E444" s="224"/>
      <c r="F444" s="224"/>
      <c r="G444" s="226"/>
      <c r="H444" s="226"/>
    </row>
    <row r="445" spans="1:8">
      <c r="A445" s="209">
        <f t="shared" si="57"/>
        <v>7</v>
      </c>
      <c r="B445" s="222">
        <v>2069999</v>
      </c>
      <c r="C445" s="233" t="s">
        <v>486</v>
      </c>
      <c r="D445" s="224"/>
      <c r="E445" s="224">
        <v>4677</v>
      </c>
      <c r="F445" s="224">
        <v>4331</v>
      </c>
      <c r="G445" s="226"/>
      <c r="H445" s="226"/>
    </row>
    <row r="446" spans="1:8">
      <c r="A446" s="209">
        <f t="shared" si="57"/>
        <v>3</v>
      </c>
      <c r="B446" s="222">
        <v>207</v>
      </c>
      <c r="C446" s="223" t="s">
        <v>487</v>
      </c>
      <c r="D446" s="224">
        <f t="shared" ref="D446:F446" si="69">SUM(D447,D463,D471,D482,D491,D499)</f>
        <v>5012</v>
      </c>
      <c r="E446" s="224">
        <f t="shared" si="69"/>
        <v>2028</v>
      </c>
      <c r="F446" s="224">
        <f t="shared" si="69"/>
        <v>5677</v>
      </c>
      <c r="G446" s="226"/>
      <c r="H446" s="226"/>
    </row>
    <row r="447" s="208" customFormat="1" spans="1:8">
      <c r="A447" s="208">
        <f t="shared" si="57"/>
        <v>5</v>
      </c>
      <c r="B447" s="227">
        <v>20701</v>
      </c>
      <c r="C447" s="239" t="s">
        <v>488</v>
      </c>
      <c r="D447" s="229">
        <f t="shared" ref="D447:F447" si="70">SUM(D448:D462)</f>
        <v>974</v>
      </c>
      <c r="E447" s="229">
        <f t="shared" si="70"/>
        <v>830</v>
      </c>
      <c r="F447" s="229">
        <f t="shared" si="70"/>
        <v>1013</v>
      </c>
      <c r="G447" s="230"/>
      <c r="H447" s="230"/>
    </row>
    <row r="448" spans="1:8">
      <c r="A448" s="209">
        <f t="shared" si="57"/>
        <v>7</v>
      </c>
      <c r="B448" s="222">
        <v>2070101</v>
      </c>
      <c r="C448" s="223" t="s">
        <v>197</v>
      </c>
      <c r="D448" s="224">
        <v>912</v>
      </c>
      <c r="E448" s="224">
        <v>806</v>
      </c>
      <c r="F448" s="224">
        <v>957</v>
      </c>
      <c r="G448" s="226"/>
      <c r="H448" s="226"/>
    </row>
    <row r="449" spans="1:8">
      <c r="A449" s="209">
        <f t="shared" si="57"/>
        <v>7</v>
      </c>
      <c r="B449" s="222">
        <v>2070102</v>
      </c>
      <c r="C449" s="223" t="s">
        <v>198</v>
      </c>
      <c r="D449" s="224"/>
      <c r="E449" s="224"/>
      <c r="F449" s="224"/>
      <c r="G449" s="226"/>
      <c r="H449" s="226"/>
    </row>
    <row r="450" spans="1:8">
      <c r="A450" s="209">
        <f t="shared" si="57"/>
        <v>7</v>
      </c>
      <c r="B450" s="222">
        <v>2070103</v>
      </c>
      <c r="C450" s="223" t="s">
        <v>199</v>
      </c>
      <c r="D450" s="224"/>
      <c r="E450" s="224"/>
      <c r="F450" s="224"/>
      <c r="G450" s="226"/>
      <c r="H450" s="226"/>
    </row>
    <row r="451" spans="1:8">
      <c r="A451" s="209">
        <f t="shared" si="57"/>
        <v>7</v>
      </c>
      <c r="B451" s="222">
        <v>2070104</v>
      </c>
      <c r="C451" s="223" t="s">
        <v>489</v>
      </c>
      <c r="D451" s="224">
        <v>62</v>
      </c>
      <c r="E451" s="224">
        <v>24</v>
      </c>
      <c r="F451" s="224">
        <v>56</v>
      </c>
      <c r="G451" s="226"/>
      <c r="H451" s="226"/>
    </row>
    <row r="452" spans="1:8">
      <c r="A452" s="209">
        <f t="shared" si="57"/>
        <v>7</v>
      </c>
      <c r="B452" s="222">
        <v>2070105</v>
      </c>
      <c r="C452" s="223" t="s">
        <v>490</v>
      </c>
      <c r="D452" s="224"/>
      <c r="E452" s="224"/>
      <c r="F452" s="224"/>
      <c r="G452" s="226"/>
      <c r="H452" s="226"/>
    </row>
    <row r="453" spans="1:8">
      <c r="A453" s="209">
        <f t="shared" si="57"/>
        <v>7</v>
      </c>
      <c r="B453" s="222">
        <v>2070106</v>
      </c>
      <c r="C453" s="223" t="s">
        <v>491</v>
      </c>
      <c r="D453" s="224"/>
      <c r="E453" s="224"/>
      <c r="F453" s="224"/>
      <c r="G453" s="226"/>
      <c r="H453" s="226"/>
    </row>
    <row r="454" spans="1:8">
      <c r="A454" s="209">
        <f t="shared" ref="A454:A517" si="71">LEN(B454)</f>
        <v>7</v>
      </c>
      <c r="B454" s="222">
        <v>2070107</v>
      </c>
      <c r="C454" s="223" t="s">
        <v>492</v>
      </c>
      <c r="D454" s="224"/>
      <c r="E454" s="224"/>
      <c r="F454" s="224"/>
      <c r="G454" s="226"/>
      <c r="H454" s="226"/>
    </row>
    <row r="455" spans="1:8">
      <c r="A455" s="209">
        <f t="shared" si="71"/>
        <v>7</v>
      </c>
      <c r="B455" s="222">
        <v>2070108</v>
      </c>
      <c r="C455" s="223" t="s">
        <v>493</v>
      </c>
      <c r="D455" s="224"/>
      <c r="E455" s="224"/>
      <c r="F455" s="224"/>
      <c r="G455" s="226"/>
      <c r="H455" s="226"/>
    </row>
    <row r="456" spans="1:8">
      <c r="A456" s="209">
        <f t="shared" si="71"/>
        <v>7</v>
      </c>
      <c r="B456" s="222">
        <v>2070109</v>
      </c>
      <c r="C456" s="223" t="s">
        <v>494</v>
      </c>
      <c r="D456" s="224"/>
      <c r="E456" s="224"/>
      <c r="F456" s="224"/>
      <c r="G456" s="226"/>
      <c r="H456" s="226"/>
    </row>
    <row r="457" spans="1:8">
      <c r="A457" s="209">
        <f t="shared" si="71"/>
        <v>7</v>
      </c>
      <c r="B457" s="222">
        <v>2070110</v>
      </c>
      <c r="C457" s="223" t="s">
        <v>495</v>
      </c>
      <c r="D457" s="224"/>
      <c r="E457" s="224"/>
      <c r="F457" s="224"/>
      <c r="G457" s="226"/>
      <c r="H457" s="226"/>
    </row>
    <row r="458" spans="1:8">
      <c r="A458" s="209">
        <f t="shared" si="71"/>
        <v>7</v>
      </c>
      <c r="B458" s="222">
        <v>2070111</v>
      </c>
      <c r="C458" s="223" t="s">
        <v>496</v>
      </c>
      <c r="D458" s="224"/>
      <c r="E458" s="224"/>
      <c r="F458" s="224"/>
      <c r="G458" s="226"/>
      <c r="H458" s="226"/>
    </row>
    <row r="459" spans="1:8">
      <c r="A459" s="209">
        <f t="shared" si="71"/>
        <v>7</v>
      </c>
      <c r="B459" s="222">
        <v>2070112</v>
      </c>
      <c r="C459" s="223" t="s">
        <v>497</v>
      </c>
      <c r="D459" s="224"/>
      <c r="E459" s="224"/>
      <c r="F459" s="224"/>
      <c r="G459" s="226"/>
      <c r="H459" s="226"/>
    </row>
    <row r="460" spans="1:8">
      <c r="A460" s="209">
        <f t="shared" si="71"/>
        <v>7</v>
      </c>
      <c r="B460" s="222">
        <v>2070113</v>
      </c>
      <c r="C460" s="223" t="s">
        <v>498</v>
      </c>
      <c r="D460" s="224"/>
      <c r="E460" s="224"/>
      <c r="F460" s="224"/>
      <c r="G460" s="226"/>
      <c r="H460" s="226"/>
    </row>
    <row r="461" spans="1:8">
      <c r="A461" s="209">
        <f t="shared" si="71"/>
        <v>7</v>
      </c>
      <c r="B461" s="222">
        <v>2070114</v>
      </c>
      <c r="C461" s="223" t="s">
        <v>499</v>
      </c>
      <c r="D461" s="224"/>
      <c r="E461" s="224"/>
      <c r="F461" s="224"/>
      <c r="G461" s="226"/>
      <c r="H461" s="226"/>
    </row>
    <row r="462" spans="1:8">
      <c r="A462" s="209">
        <f t="shared" si="71"/>
        <v>7</v>
      </c>
      <c r="B462" s="222">
        <v>2070199</v>
      </c>
      <c r="C462" s="223" t="s">
        <v>500</v>
      </c>
      <c r="D462" s="224"/>
      <c r="E462" s="224"/>
      <c r="F462" s="224"/>
      <c r="G462" s="226"/>
      <c r="H462" s="226"/>
    </row>
    <row r="463" s="208" customFormat="1" spans="1:8">
      <c r="A463" s="208">
        <f t="shared" si="71"/>
        <v>5</v>
      </c>
      <c r="B463" s="227">
        <v>20702</v>
      </c>
      <c r="C463" s="239" t="s">
        <v>501</v>
      </c>
      <c r="D463" s="229">
        <f t="shared" ref="D463:F463" si="72">SUM(D464:D470)</f>
        <v>46</v>
      </c>
      <c r="E463" s="229">
        <f t="shared" si="72"/>
        <v>202</v>
      </c>
      <c r="F463" s="229">
        <f t="shared" si="72"/>
        <v>0</v>
      </c>
      <c r="G463" s="230"/>
      <c r="H463" s="230"/>
    </row>
    <row r="464" spans="1:8">
      <c r="A464" s="209">
        <f t="shared" si="71"/>
        <v>7</v>
      </c>
      <c r="B464" s="222">
        <v>2070201</v>
      </c>
      <c r="C464" s="223" t="s">
        <v>197</v>
      </c>
      <c r="D464" s="224">
        <v>46</v>
      </c>
      <c r="E464" s="224">
        <v>202</v>
      </c>
      <c r="F464" s="224"/>
      <c r="G464" s="226"/>
      <c r="H464" s="226"/>
    </row>
    <row r="465" spans="1:8">
      <c r="A465" s="209">
        <f t="shared" si="71"/>
        <v>7</v>
      </c>
      <c r="B465" s="222">
        <v>2070202</v>
      </c>
      <c r="C465" s="223" t="s">
        <v>198</v>
      </c>
      <c r="D465" s="224"/>
      <c r="E465" s="224"/>
      <c r="F465" s="224"/>
      <c r="G465" s="226"/>
      <c r="H465" s="226"/>
    </row>
    <row r="466" spans="1:8">
      <c r="A466" s="209">
        <f t="shared" si="71"/>
        <v>7</v>
      </c>
      <c r="B466" s="222">
        <v>2070203</v>
      </c>
      <c r="C466" s="223" t="s">
        <v>199</v>
      </c>
      <c r="D466" s="224"/>
      <c r="E466" s="224"/>
      <c r="F466" s="224"/>
      <c r="G466" s="226"/>
      <c r="H466" s="226"/>
    </row>
    <row r="467" spans="1:8">
      <c r="A467" s="209">
        <f t="shared" si="71"/>
        <v>7</v>
      </c>
      <c r="B467" s="222">
        <v>2070204</v>
      </c>
      <c r="C467" s="223" t="s">
        <v>502</v>
      </c>
      <c r="D467" s="224"/>
      <c r="E467" s="224"/>
      <c r="F467" s="224"/>
      <c r="G467" s="226"/>
      <c r="H467" s="226"/>
    </row>
    <row r="468" spans="1:8">
      <c r="A468" s="209">
        <f t="shared" si="71"/>
        <v>7</v>
      </c>
      <c r="B468" s="222">
        <v>2070205</v>
      </c>
      <c r="C468" s="223" t="s">
        <v>503</v>
      </c>
      <c r="D468" s="224"/>
      <c r="E468" s="224"/>
      <c r="F468" s="224"/>
      <c r="G468" s="226"/>
      <c r="H468" s="226"/>
    </row>
    <row r="469" spans="1:8">
      <c r="A469" s="209">
        <f t="shared" si="71"/>
        <v>7</v>
      </c>
      <c r="B469" s="222">
        <v>2070206</v>
      </c>
      <c r="C469" s="223" t="s">
        <v>504</v>
      </c>
      <c r="D469" s="224"/>
      <c r="E469" s="224"/>
      <c r="F469" s="224"/>
      <c r="G469" s="226"/>
      <c r="H469" s="226"/>
    </row>
    <row r="470" spans="1:8">
      <c r="A470" s="209">
        <f t="shared" si="71"/>
        <v>7</v>
      </c>
      <c r="B470" s="222">
        <v>2070299</v>
      </c>
      <c r="C470" s="223" t="s">
        <v>505</v>
      </c>
      <c r="D470" s="224"/>
      <c r="E470" s="224"/>
      <c r="F470" s="224"/>
      <c r="G470" s="226"/>
      <c r="H470" s="226"/>
    </row>
    <row r="471" s="208" customFormat="1" spans="1:8">
      <c r="A471" s="208">
        <f t="shared" si="71"/>
        <v>5</v>
      </c>
      <c r="B471" s="227">
        <v>20703</v>
      </c>
      <c r="C471" s="239" t="s">
        <v>506</v>
      </c>
      <c r="D471" s="229">
        <f t="shared" ref="D471:F471" si="73">SUM(D472:D481)</f>
        <v>0</v>
      </c>
      <c r="E471" s="229">
        <f t="shared" si="73"/>
        <v>64</v>
      </c>
      <c r="F471" s="229">
        <f t="shared" si="73"/>
        <v>0</v>
      </c>
      <c r="G471" s="230"/>
      <c r="H471" s="230"/>
    </row>
    <row r="472" spans="1:8">
      <c r="A472" s="209">
        <f t="shared" si="71"/>
        <v>7</v>
      </c>
      <c r="B472" s="222">
        <v>2070301</v>
      </c>
      <c r="C472" s="223" t="s">
        <v>197</v>
      </c>
      <c r="D472" s="224"/>
      <c r="E472" s="224">
        <v>64</v>
      </c>
      <c r="F472" s="224"/>
      <c r="G472" s="226"/>
      <c r="H472" s="226"/>
    </row>
    <row r="473" spans="1:8">
      <c r="A473" s="209">
        <f t="shared" si="71"/>
        <v>7</v>
      </c>
      <c r="B473" s="222">
        <v>2070302</v>
      </c>
      <c r="C473" s="223" t="s">
        <v>198</v>
      </c>
      <c r="D473" s="224"/>
      <c r="E473" s="224"/>
      <c r="F473" s="224"/>
      <c r="G473" s="226"/>
      <c r="H473" s="226"/>
    </row>
    <row r="474" spans="1:8">
      <c r="A474" s="209">
        <f t="shared" si="71"/>
        <v>7</v>
      </c>
      <c r="B474" s="222">
        <v>2070303</v>
      </c>
      <c r="C474" s="223" t="s">
        <v>199</v>
      </c>
      <c r="D474" s="224"/>
      <c r="E474" s="224"/>
      <c r="F474" s="224"/>
      <c r="G474" s="226"/>
      <c r="H474" s="226"/>
    </row>
    <row r="475" spans="1:8">
      <c r="A475" s="209">
        <f t="shared" si="71"/>
        <v>7</v>
      </c>
      <c r="B475" s="222">
        <v>2070304</v>
      </c>
      <c r="C475" s="223" t="s">
        <v>507</v>
      </c>
      <c r="D475" s="224"/>
      <c r="E475" s="224"/>
      <c r="F475" s="224"/>
      <c r="G475" s="226"/>
      <c r="H475" s="226"/>
    </row>
    <row r="476" spans="1:8">
      <c r="A476" s="209">
        <f t="shared" si="71"/>
        <v>7</v>
      </c>
      <c r="B476" s="222">
        <v>2070305</v>
      </c>
      <c r="C476" s="223" t="s">
        <v>508</v>
      </c>
      <c r="D476" s="224"/>
      <c r="E476" s="224"/>
      <c r="F476" s="224"/>
      <c r="G476" s="226"/>
      <c r="H476" s="226"/>
    </row>
    <row r="477" spans="1:8">
      <c r="A477" s="209">
        <f t="shared" si="71"/>
        <v>7</v>
      </c>
      <c r="B477" s="222">
        <v>2070306</v>
      </c>
      <c r="C477" s="223" t="s">
        <v>509</v>
      </c>
      <c r="D477" s="224"/>
      <c r="E477" s="224"/>
      <c r="F477" s="224"/>
      <c r="G477" s="226"/>
      <c r="H477" s="226"/>
    </row>
    <row r="478" spans="1:8">
      <c r="A478" s="209">
        <f t="shared" si="71"/>
        <v>7</v>
      </c>
      <c r="B478" s="222">
        <v>2070307</v>
      </c>
      <c r="C478" s="223" t="s">
        <v>510</v>
      </c>
      <c r="D478" s="224"/>
      <c r="E478" s="224"/>
      <c r="F478" s="224"/>
      <c r="G478" s="226"/>
      <c r="H478" s="226"/>
    </row>
    <row r="479" spans="1:8">
      <c r="A479" s="209">
        <f t="shared" si="71"/>
        <v>7</v>
      </c>
      <c r="B479" s="222">
        <v>2070308</v>
      </c>
      <c r="C479" s="223" t="s">
        <v>511</v>
      </c>
      <c r="D479" s="224"/>
      <c r="E479" s="224"/>
      <c r="F479" s="224"/>
      <c r="G479" s="226"/>
      <c r="H479" s="226"/>
    </row>
    <row r="480" spans="1:8">
      <c r="A480" s="209">
        <f t="shared" si="71"/>
        <v>7</v>
      </c>
      <c r="B480" s="222">
        <v>2070309</v>
      </c>
      <c r="C480" s="223" t="s">
        <v>512</v>
      </c>
      <c r="D480" s="224"/>
      <c r="E480" s="224"/>
      <c r="F480" s="224"/>
      <c r="G480" s="226"/>
      <c r="H480" s="226"/>
    </row>
    <row r="481" spans="1:8">
      <c r="A481" s="209">
        <f t="shared" si="71"/>
        <v>7</v>
      </c>
      <c r="B481" s="222">
        <v>2070399</v>
      </c>
      <c r="C481" s="223" t="s">
        <v>513</v>
      </c>
      <c r="D481" s="224"/>
      <c r="E481" s="224"/>
      <c r="F481" s="224"/>
      <c r="G481" s="226"/>
      <c r="H481" s="226"/>
    </row>
    <row r="482" s="208" customFormat="1" spans="1:8">
      <c r="A482" s="208">
        <f t="shared" si="71"/>
        <v>5</v>
      </c>
      <c r="B482" s="227">
        <v>20706</v>
      </c>
      <c r="C482" s="239" t="s">
        <v>514</v>
      </c>
      <c r="D482" s="229">
        <f t="shared" ref="D482:F482" si="74">SUM(D483:D490)</f>
        <v>0</v>
      </c>
      <c r="E482" s="229">
        <f t="shared" si="74"/>
        <v>240</v>
      </c>
      <c r="F482" s="229">
        <f t="shared" si="74"/>
        <v>0</v>
      </c>
      <c r="G482" s="230"/>
      <c r="H482" s="230"/>
    </row>
    <row r="483" spans="1:8">
      <c r="A483" s="209">
        <f t="shared" si="71"/>
        <v>7</v>
      </c>
      <c r="B483" s="222">
        <v>2070601</v>
      </c>
      <c r="C483" s="223" t="s">
        <v>197</v>
      </c>
      <c r="D483" s="224"/>
      <c r="E483" s="224">
        <v>240</v>
      </c>
      <c r="F483" s="224"/>
      <c r="G483" s="226"/>
      <c r="H483" s="226"/>
    </row>
    <row r="484" spans="1:8">
      <c r="A484" s="209">
        <f t="shared" si="71"/>
        <v>7</v>
      </c>
      <c r="B484" s="222">
        <v>2070602</v>
      </c>
      <c r="C484" s="223" t="s">
        <v>198</v>
      </c>
      <c r="D484" s="224"/>
      <c r="E484" s="224"/>
      <c r="F484" s="224"/>
      <c r="G484" s="226"/>
      <c r="H484" s="226"/>
    </row>
    <row r="485" spans="1:8">
      <c r="A485" s="209">
        <f t="shared" si="71"/>
        <v>7</v>
      </c>
      <c r="B485" s="222">
        <v>2070603</v>
      </c>
      <c r="C485" s="223" t="s">
        <v>199</v>
      </c>
      <c r="D485" s="224"/>
      <c r="E485" s="224"/>
      <c r="F485" s="224"/>
      <c r="G485" s="226"/>
      <c r="H485" s="226"/>
    </row>
    <row r="486" spans="1:8">
      <c r="A486" s="209">
        <f t="shared" si="71"/>
        <v>7</v>
      </c>
      <c r="B486" s="222">
        <v>2070604</v>
      </c>
      <c r="C486" s="223" t="s">
        <v>515</v>
      </c>
      <c r="D486" s="224"/>
      <c r="E486" s="224"/>
      <c r="F486" s="224"/>
      <c r="G486" s="226"/>
      <c r="H486" s="226"/>
    </row>
    <row r="487" spans="1:8">
      <c r="A487" s="209">
        <f t="shared" si="71"/>
        <v>7</v>
      </c>
      <c r="B487" s="222">
        <v>2070605</v>
      </c>
      <c r="C487" s="223" t="s">
        <v>516</v>
      </c>
      <c r="D487" s="224"/>
      <c r="E487" s="224"/>
      <c r="F487" s="224"/>
      <c r="G487" s="226"/>
      <c r="H487" s="226"/>
    </row>
    <row r="488" spans="1:8">
      <c r="A488" s="209">
        <f t="shared" si="71"/>
        <v>7</v>
      </c>
      <c r="B488" s="222">
        <v>2070606</v>
      </c>
      <c r="C488" s="223" t="s">
        <v>517</v>
      </c>
      <c r="D488" s="224"/>
      <c r="E488" s="224"/>
      <c r="F488" s="224"/>
      <c r="G488" s="226"/>
      <c r="H488" s="226"/>
    </row>
    <row r="489" spans="1:8">
      <c r="A489" s="209">
        <f t="shared" si="71"/>
        <v>7</v>
      </c>
      <c r="B489" s="222">
        <v>2070607</v>
      </c>
      <c r="C489" s="223" t="s">
        <v>518</v>
      </c>
      <c r="D489" s="224"/>
      <c r="E489" s="224"/>
      <c r="F489" s="224"/>
      <c r="G489" s="226"/>
      <c r="H489" s="226"/>
    </row>
    <row r="490" spans="1:8">
      <c r="A490" s="209">
        <f t="shared" si="71"/>
        <v>7</v>
      </c>
      <c r="B490" s="222">
        <v>2070699</v>
      </c>
      <c r="C490" s="223" t="s">
        <v>519</v>
      </c>
      <c r="D490" s="224"/>
      <c r="E490" s="224"/>
      <c r="F490" s="224"/>
      <c r="G490" s="226"/>
      <c r="H490" s="226"/>
    </row>
    <row r="491" s="208" customFormat="1" spans="1:8">
      <c r="A491" s="208">
        <f t="shared" si="71"/>
        <v>5</v>
      </c>
      <c r="B491" s="227">
        <v>20708</v>
      </c>
      <c r="C491" s="239" t="s">
        <v>520</v>
      </c>
      <c r="D491" s="229">
        <f t="shared" ref="D491:F491" si="75">SUM(D492:D498)</f>
        <v>510</v>
      </c>
      <c r="E491" s="229">
        <f t="shared" si="75"/>
        <v>328</v>
      </c>
      <c r="F491" s="229">
        <f t="shared" si="75"/>
        <v>551</v>
      </c>
      <c r="G491" s="230"/>
      <c r="H491" s="230"/>
    </row>
    <row r="492" spans="1:8">
      <c r="A492" s="209">
        <f t="shared" si="71"/>
        <v>7</v>
      </c>
      <c r="B492" s="222">
        <v>2070801</v>
      </c>
      <c r="C492" s="223" t="s">
        <v>197</v>
      </c>
      <c r="D492" s="224">
        <v>510</v>
      </c>
      <c r="E492" s="224">
        <v>328</v>
      </c>
      <c r="F492" s="224">
        <v>551</v>
      </c>
      <c r="G492" s="226"/>
      <c r="H492" s="226"/>
    </row>
    <row r="493" spans="1:8">
      <c r="A493" s="209">
        <f t="shared" si="71"/>
        <v>7</v>
      </c>
      <c r="B493" s="222">
        <v>2070802</v>
      </c>
      <c r="C493" s="223" t="s">
        <v>198</v>
      </c>
      <c r="D493" s="224"/>
      <c r="E493" s="224"/>
      <c r="F493" s="224"/>
      <c r="G493" s="226"/>
      <c r="H493" s="226"/>
    </row>
    <row r="494" spans="1:8">
      <c r="A494" s="209">
        <f t="shared" si="71"/>
        <v>7</v>
      </c>
      <c r="B494" s="222">
        <v>2070803</v>
      </c>
      <c r="C494" s="223" t="s">
        <v>199</v>
      </c>
      <c r="D494" s="224"/>
      <c r="E494" s="224"/>
      <c r="F494" s="224"/>
      <c r="G494" s="226"/>
      <c r="H494" s="226"/>
    </row>
    <row r="495" spans="1:8">
      <c r="A495" s="209">
        <f t="shared" si="71"/>
        <v>7</v>
      </c>
      <c r="B495" s="222">
        <v>2070806</v>
      </c>
      <c r="C495" s="223" t="s">
        <v>521</v>
      </c>
      <c r="D495" s="224"/>
      <c r="E495" s="224"/>
      <c r="F495" s="224"/>
      <c r="G495" s="226"/>
      <c r="H495" s="226"/>
    </row>
    <row r="496" spans="1:8">
      <c r="A496" s="209">
        <f t="shared" si="71"/>
        <v>7</v>
      </c>
      <c r="B496" s="222">
        <v>2070807</v>
      </c>
      <c r="C496" s="223" t="s">
        <v>522</v>
      </c>
      <c r="D496" s="224"/>
      <c r="E496" s="224"/>
      <c r="F496" s="224"/>
      <c r="G496" s="226"/>
      <c r="H496" s="226"/>
    </row>
    <row r="497" spans="1:8">
      <c r="A497" s="209">
        <f t="shared" si="71"/>
        <v>7</v>
      </c>
      <c r="B497" s="222">
        <v>2070808</v>
      </c>
      <c r="C497" s="223" t="s">
        <v>523</v>
      </c>
      <c r="D497" s="224"/>
      <c r="E497" s="224"/>
      <c r="F497" s="224"/>
      <c r="G497" s="226"/>
      <c r="H497" s="226"/>
    </row>
    <row r="498" spans="1:8">
      <c r="A498" s="209">
        <f t="shared" si="71"/>
        <v>7</v>
      </c>
      <c r="B498" s="222">
        <v>2070899</v>
      </c>
      <c r="C498" s="223" t="s">
        <v>524</v>
      </c>
      <c r="D498" s="224"/>
      <c r="E498" s="224"/>
      <c r="F498" s="224"/>
      <c r="G498" s="226"/>
      <c r="H498" s="226"/>
    </row>
    <row r="499" s="208" customFormat="1" spans="1:8">
      <c r="A499" s="208">
        <f t="shared" si="71"/>
        <v>5</v>
      </c>
      <c r="B499" s="227">
        <v>20799</v>
      </c>
      <c r="C499" s="239" t="s">
        <v>525</v>
      </c>
      <c r="D499" s="229">
        <f t="shared" ref="D499:F499" si="76">SUM(D500:D502)</f>
        <v>3482</v>
      </c>
      <c r="E499" s="229">
        <f t="shared" si="76"/>
        <v>364</v>
      </c>
      <c r="F499" s="229">
        <f t="shared" si="76"/>
        <v>4113</v>
      </c>
      <c r="G499" s="230"/>
      <c r="H499" s="230"/>
    </row>
    <row r="500" spans="1:8">
      <c r="A500" s="209">
        <f t="shared" si="71"/>
        <v>7</v>
      </c>
      <c r="B500" s="222">
        <v>2079902</v>
      </c>
      <c r="C500" s="223" t="s">
        <v>526</v>
      </c>
      <c r="D500" s="224"/>
      <c r="E500" s="224"/>
      <c r="F500" s="224"/>
      <c r="G500" s="226"/>
      <c r="H500" s="226"/>
    </row>
    <row r="501" spans="1:8">
      <c r="A501" s="209">
        <f t="shared" si="71"/>
        <v>7</v>
      </c>
      <c r="B501" s="222">
        <v>2079903</v>
      </c>
      <c r="C501" s="223" t="s">
        <v>527</v>
      </c>
      <c r="D501" s="224"/>
      <c r="E501" s="224"/>
      <c r="F501" s="224"/>
      <c r="G501" s="226"/>
      <c r="H501" s="226"/>
    </row>
    <row r="502" spans="1:8">
      <c r="A502" s="209">
        <f t="shared" si="71"/>
        <v>7</v>
      </c>
      <c r="B502" s="222">
        <v>2079999</v>
      </c>
      <c r="C502" s="223" t="s">
        <v>528</v>
      </c>
      <c r="D502" s="224">
        <v>3482</v>
      </c>
      <c r="E502" s="224">
        <v>364</v>
      </c>
      <c r="F502" s="224">
        <v>4113</v>
      </c>
      <c r="G502" s="226"/>
      <c r="H502" s="226"/>
    </row>
    <row r="503" spans="1:8">
      <c r="A503" s="209">
        <f t="shared" si="71"/>
        <v>3</v>
      </c>
      <c r="B503" s="222">
        <v>208</v>
      </c>
      <c r="C503" s="223" t="s">
        <v>529</v>
      </c>
      <c r="D503" s="224">
        <f t="shared" ref="D503:F503" si="77">SUM(D504,D523,D531,D533,D542,D546,D556,D565,D572,D580,D589,D594,D597,D600,D603,D606,D609,D613,D617,D625,D628)</f>
        <v>48136</v>
      </c>
      <c r="E503" s="224">
        <f t="shared" si="77"/>
        <v>39615</v>
      </c>
      <c r="F503" s="225">
        <f t="shared" si="77"/>
        <v>46130</v>
      </c>
      <c r="G503" s="226"/>
      <c r="H503" s="226"/>
    </row>
    <row r="504" s="208" customFormat="1" spans="1:8">
      <c r="A504" s="208">
        <f t="shared" si="71"/>
        <v>5</v>
      </c>
      <c r="B504" s="227">
        <v>20801</v>
      </c>
      <c r="C504" s="239" t="s">
        <v>530</v>
      </c>
      <c r="D504" s="229">
        <f t="shared" ref="D504:F504" si="78">SUM(D505:D522)</f>
        <v>1280</v>
      </c>
      <c r="E504" s="229">
        <f t="shared" si="78"/>
        <v>1162</v>
      </c>
      <c r="F504" s="229">
        <f t="shared" si="78"/>
        <v>1209</v>
      </c>
      <c r="G504" s="230"/>
      <c r="H504" s="230"/>
    </row>
    <row r="505" spans="1:8">
      <c r="A505" s="209">
        <f t="shared" si="71"/>
        <v>7</v>
      </c>
      <c r="B505" s="222">
        <v>2080101</v>
      </c>
      <c r="C505" s="223" t="s">
        <v>197</v>
      </c>
      <c r="D505" s="224">
        <v>399</v>
      </c>
      <c r="E505" s="224">
        <v>362</v>
      </c>
      <c r="F505" s="224">
        <v>376</v>
      </c>
      <c r="G505" s="226"/>
      <c r="H505" s="226"/>
    </row>
    <row r="506" spans="1:8">
      <c r="A506" s="209">
        <f t="shared" si="71"/>
        <v>7</v>
      </c>
      <c r="B506" s="222">
        <v>2080102</v>
      </c>
      <c r="C506" s="223" t="s">
        <v>198</v>
      </c>
      <c r="D506" s="224"/>
      <c r="E506" s="224">
        <v>80</v>
      </c>
      <c r="F506" s="224"/>
      <c r="G506" s="226"/>
      <c r="H506" s="226"/>
    </row>
    <row r="507" spans="1:8">
      <c r="A507" s="209">
        <f t="shared" si="71"/>
        <v>7</v>
      </c>
      <c r="B507" s="222">
        <v>2080103</v>
      </c>
      <c r="C507" s="223" t="s">
        <v>199</v>
      </c>
      <c r="D507" s="224"/>
      <c r="E507" s="224"/>
      <c r="F507" s="224"/>
      <c r="G507" s="226"/>
      <c r="H507" s="226"/>
    </row>
    <row r="508" spans="1:8">
      <c r="A508" s="209">
        <f t="shared" si="71"/>
        <v>7</v>
      </c>
      <c r="B508" s="222">
        <v>2080104</v>
      </c>
      <c r="C508" s="223" t="s">
        <v>531</v>
      </c>
      <c r="D508" s="224"/>
      <c r="E508" s="224"/>
      <c r="F508" s="224"/>
      <c r="G508" s="226"/>
      <c r="H508" s="226"/>
    </row>
    <row r="509" spans="1:8">
      <c r="A509" s="209">
        <f t="shared" si="71"/>
        <v>7</v>
      </c>
      <c r="B509" s="222">
        <v>2080105</v>
      </c>
      <c r="C509" s="223" t="s">
        <v>532</v>
      </c>
      <c r="D509" s="224"/>
      <c r="E509" s="224"/>
      <c r="F509" s="224"/>
      <c r="G509" s="226"/>
      <c r="H509" s="226"/>
    </row>
    <row r="510" spans="1:8">
      <c r="A510" s="209">
        <f t="shared" si="71"/>
        <v>7</v>
      </c>
      <c r="B510" s="222">
        <v>2080106</v>
      </c>
      <c r="C510" s="223" t="s">
        <v>533</v>
      </c>
      <c r="D510" s="224"/>
      <c r="E510" s="224">
        <v>17</v>
      </c>
      <c r="F510" s="224"/>
      <c r="G510" s="226"/>
      <c r="H510" s="226"/>
    </row>
    <row r="511" spans="1:8">
      <c r="A511" s="209">
        <f t="shared" si="71"/>
        <v>7</v>
      </c>
      <c r="B511" s="222">
        <v>2080107</v>
      </c>
      <c r="C511" s="223" t="s">
        <v>534</v>
      </c>
      <c r="D511" s="224"/>
      <c r="E511" s="224">
        <v>5</v>
      </c>
      <c r="F511" s="224"/>
      <c r="G511" s="226"/>
      <c r="H511" s="226"/>
    </row>
    <row r="512" spans="1:8">
      <c r="A512" s="209">
        <f t="shared" si="71"/>
        <v>7</v>
      </c>
      <c r="B512" s="222">
        <v>2080108</v>
      </c>
      <c r="C512" s="223" t="s">
        <v>239</v>
      </c>
      <c r="D512" s="224"/>
      <c r="E512" s="224">
        <v>3</v>
      </c>
      <c r="F512" s="224"/>
      <c r="G512" s="226"/>
      <c r="H512" s="226"/>
    </row>
    <row r="513" spans="1:8">
      <c r="A513" s="209">
        <f t="shared" si="71"/>
        <v>7</v>
      </c>
      <c r="B513" s="222">
        <v>2080109</v>
      </c>
      <c r="C513" s="223" t="s">
        <v>535</v>
      </c>
      <c r="D513" s="224">
        <v>881</v>
      </c>
      <c r="E513" s="224">
        <v>651</v>
      </c>
      <c r="F513" s="224">
        <v>833</v>
      </c>
      <c r="G513" s="226"/>
      <c r="H513" s="226"/>
    </row>
    <row r="514" spans="1:8">
      <c r="A514" s="209">
        <f t="shared" si="71"/>
        <v>7</v>
      </c>
      <c r="B514" s="222">
        <v>2080110</v>
      </c>
      <c r="C514" s="223" t="s">
        <v>536</v>
      </c>
      <c r="D514" s="224"/>
      <c r="E514" s="224"/>
      <c r="F514" s="224"/>
      <c r="G514" s="226"/>
      <c r="H514" s="226"/>
    </row>
    <row r="515" spans="1:8">
      <c r="A515" s="209">
        <f t="shared" si="71"/>
        <v>7</v>
      </c>
      <c r="B515" s="222">
        <v>2080111</v>
      </c>
      <c r="C515" s="223" t="s">
        <v>537</v>
      </c>
      <c r="D515" s="224"/>
      <c r="E515" s="224"/>
      <c r="F515" s="224"/>
      <c r="G515" s="226"/>
      <c r="H515" s="226"/>
    </row>
    <row r="516" spans="1:8">
      <c r="A516" s="209">
        <f t="shared" si="71"/>
        <v>7</v>
      </c>
      <c r="B516" s="222">
        <v>2080112</v>
      </c>
      <c r="C516" s="223" t="s">
        <v>538</v>
      </c>
      <c r="D516" s="224"/>
      <c r="E516" s="224"/>
      <c r="F516" s="224"/>
      <c r="G516" s="226"/>
      <c r="H516" s="226"/>
    </row>
    <row r="517" spans="1:8">
      <c r="A517" s="209">
        <f t="shared" si="71"/>
        <v>7</v>
      </c>
      <c r="B517" s="222">
        <v>2080113</v>
      </c>
      <c r="C517" s="223" t="s">
        <v>539</v>
      </c>
      <c r="D517" s="224"/>
      <c r="E517" s="224"/>
      <c r="F517" s="224"/>
      <c r="G517" s="226"/>
      <c r="H517" s="226"/>
    </row>
    <row r="518" spans="1:8">
      <c r="A518" s="209">
        <f t="shared" ref="A518:A581" si="79">LEN(B518)</f>
        <v>7</v>
      </c>
      <c r="B518" s="222">
        <v>2080114</v>
      </c>
      <c r="C518" s="223" t="s">
        <v>540</v>
      </c>
      <c r="D518" s="224"/>
      <c r="E518" s="224"/>
      <c r="F518" s="224"/>
      <c r="G518" s="226"/>
      <c r="H518" s="226"/>
    </row>
    <row r="519" spans="1:8">
      <c r="A519" s="209">
        <f t="shared" si="79"/>
        <v>7</v>
      </c>
      <c r="B519" s="222">
        <v>2080115</v>
      </c>
      <c r="C519" s="223" t="s">
        <v>541</v>
      </c>
      <c r="D519" s="224"/>
      <c r="E519" s="224"/>
      <c r="F519" s="224"/>
      <c r="G519" s="226"/>
      <c r="H519" s="226"/>
    </row>
    <row r="520" spans="1:8">
      <c r="A520" s="209">
        <f t="shared" si="79"/>
        <v>7</v>
      </c>
      <c r="B520" s="222">
        <v>2080116</v>
      </c>
      <c r="C520" s="223" t="s">
        <v>542</v>
      </c>
      <c r="D520" s="224"/>
      <c r="E520" s="224"/>
      <c r="F520" s="224"/>
      <c r="G520" s="226"/>
      <c r="H520" s="226"/>
    </row>
    <row r="521" spans="1:8">
      <c r="A521" s="209">
        <f t="shared" si="79"/>
        <v>7</v>
      </c>
      <c r="B521" s="222">
        <v>2080150</v>
      </c>
      <c r="C521" s="223" t="s">
        <v>206</v>
      </c>
      <c r="D521" s="224"/>
      <c r="E521" s="224"/>
      <c r="F521" s="224"/>
      <c r="G521" s="226"/>
      <c r="H521" s="226"/>
    </row>
    <row r="522" spans="1:8">
      <c r="A522" s="209">
        <f t="shared" si="79"/>
        <v>7</v>
      </c>
      <c r="B522" s="222">
        <v>2080199</v>
      </c>
      <c r="C522" s="223" t="s">
        <v>543</v>
      </c>
      <c r="D522" s="224"/>
      <c r="E522" s="224">
        <v>44</v>
      </c>
      <c r="F522" s="224"/>
      <c r="G522" s="226"/>
      <c r="H522" s="226"/>
    </row>
    <row r="523" s="208" customFormat="1" spans="1:8">
      <c r="A523" s="208">
        <f t="shared" si="79"/>
        <v>5</v>
      </c>
      <c r="B523" s="227">
        <v>20802</v>
      </c>
      <c r="C523" s="239" t="s">
        <v>544</v>
      </c>
      <c r="D523" s="229">
        <f t="shared" ref="D523:F523" si="80">SUM(D524:D530)</f>
        <v>430</v>
      </c>
      <c r="E523" s="229">
        <f t="shared" si="80"/>
        <v>335</v>
      </c>
      <c r="F523" s="229">
        <f t="shared" si="80"/>
        <v>447</v>
      </c>
      <c r="G523" s="230"/>
      <c r="H523" s="230"/>
    </row>
    <row r="524" spans="1:8">
      <c r="A524" s="209">
        <f t="shared" si="79"/>
        <v>7</v>
      </c>
      <c r="B524" s="222">
        <v>2080201</v>
      </c>
      <c r="C524" s="223" t="s">
        <v>197</v>
      </c>
      <c r="D524" s="224">
        <v>430</v>
      </c>
      <c r="E524" s="224">
        <v>335</v>
      </c>
      <c r="F524" s="224">
        <v>447</v>
      </c>
      <c r="G524" s="226"/>
      <c r="H524" s="226"/>
    </row>
    <row r="525" spans="1:8">
      <c r="A525" s="209">
        <f t="shared" si="79"/>
        <v>7</v>
      </c>
      <c r="B525" s="222">
        <v>2080202</v>
      </c>
      <c r="C525" s="223" t="s">
        <v>198</v>
      </c>
      <c r="D525" s="224"/>
      <c r="E525" s="224"/>
      <c r="F525" s="224"/>
      <c r="G525" s="226"/>
      <c r="H525" s="226"/>
    </row>
    <row r="526" spans="1:8">
      <c r="A526" s="209">
        <f t="shared" si="79"/>
        <v>7</v>
      </c>
      <c r="B526" s="222">
        <v>2080203</v>
      </c>
      <c r="C526" s="223" t="s">
        <v>199</v>
      </c>
      <c r="D526" s="224"/>
      <c r="E526" s="224"/>
      <c r="F526" s="224"/>
      <c r="G526" s="226"/>
      <c r="H526" s="226"/>
    </row>
    <row r="527" spans="1:8">
      <c r="A527" s="209">
        <f t="shared" si="79"/>
        <v>7</v>
      </c>
      <c r="B527" s="222">
        <v>2080206</v>
      </c>
      <c r="C527" s="223" t="s">
        <v>545</v>
      </c>
      <c r="D527" s="224"/>
      <c r="E527" s="224"/>
      <c r="F527" s="224"/>
      <c r="G527" s="226"/>
      <c r="H527" s="226"/>
    </row>
    <row r="528" spans="1:8">
      <c r="A528" s="209">
        <f t="shared" si="79"/>
        <v>7</v>
      </c>
      <c r="B528" s="222">
        <v>2080207</v>
      </c>
      <c r="C528" s="223" t="s">
        <v>546</v>
      </c>
      <c r="D528" s="224"/>
      <c r="E528" s="224"/>
      <c r="F528" s="224"/>
      <c r="G528" s="226"/>
      <c r="H528" s="226"/>
    </row>
    <row r="529" spans="1:8">
      <c r="A529" s="209">
        <f t="shared" si="79"/>
        <v>7</v>
      </c>
      <c r="B529" s="222">
        <v>2080208</v>
      </c>
      <c r="C529" s="223" t="s">
        <v>547</v>
      </c>
      <c r="D529" s="224"/>
      <c r="E529" s="224"/>
      <c r="F529" s="224"/>
      <c r="G529" s="226"/>
      <c r="H529" s="226"/>
    </row>
    <row r="530" spans="1:8">
      <c r="A530" s="209">
        <f t="shared" si="79"/>
        <v>7</v>
      </c>
      <c r="B530" s="222">
        <v>2080299</v>
      </c>
      <c r="C530" s="223" t="s">
        <v>548</v>
      </c>
      <c r="D530" s="224"/>
      <c r="E530" s="224"/>
      <c r="F530" s="224"/>
      <c r="G530" s="226"/>
      <c r="H530" s="226"/>
    </row>
    <row r="531" s="208" customFormat="1" spans="1:8">
      <c r="A531" s="208">
        <f t="shared" si="79"/>
        <v>5</v>
      </c>
      <c r="B531" s="227">
        <v>20804</v>
      </c>
      <c r="C531" s="239" t="s">
        <v>549</v>
      </c>
      <c r="D531" s="229">
        <f t="shared" ref="D531:F531" si="81">D532</f>
        <v>0</v>
      </c>
      <c r="E531" s="229">
        <f t="shared" si="81"/>
        <v>0</v>
      </c>
      <c r="F531" s="229">
        <f t="shared" si="81"/>
        <v>0</v>
      </c>
      <c r="G531" s="230"/>
      <c r="H531" s="230"/>
    </row>
    <row r="532" spans="1:8">
      <c r="A532" s="209">
        <f t="shared" si="79"/>
        <v>7</v>
      </c>
      <c r="B532" s="222">
        <v>2080402</v>
      </c>
      <c r="C532" s="223" t="s">
        <v>550</v>
      </c>
      <c r="D532" s="224"/>
      <c r="E532" s="224"/>
      <c r="F532" s="224"/>
      <c r="G532" s="226"/>
      <c r="H532" s="226"/>
    </row>
    <row r="533" s="208" customFormat="1" spans="1:8">
      <c r="A533" s="208">
        <f t="shared" si="79"/>
        <v>5</v>
      </c>
      <c r="B533" s="227">
        <v>20805</v>
      </c>
      <c r="C533" s="239" t="s">
        <v>551</v>
      </c>
      <c r="D533" s="229">
        <f t="shared" ref="D533:F533" si="82">SUM(D534:D541)</f>
        <v>17607</v>
      </c>
      <c r="E533" s="229">
        <f t="shared" si="82"/>
        <v>18617</v>
      </c>
      <c r="F533" s="229">
        <f t="shared" si="82"/>
        <v>15262</v>
      </c>
      <c r="G533" s="230"/>
      <c r="H533" s="230"/>
    </row>
    <row r="534" spans="1:8">
      <c r="A534" s="209">
        <f t="shared" si="79"/>
        <v>7</v>
      </c>
      <c r="B534" s="222">
        <v>2080501</v>
      </c>
      <c r="C534" s="223" t="s">
        <v>552</v>
      </c>
      <c r="D534" s="224"/>
      <c r="E534" s="224">
        <v>175</v>
      </c>
      <c r="F534" s="224"/>
      <c r="G534" s="226"/>
      <c r="H534" s="226"/>
    </row>
    <row r="535" spans="1:8">
      <c r="A535" s="209">
        <f t="shared" si="79"/>
        <v>7</v>
      </c>
      <c r="B535" s="222">
        <v>2080502</v>
      </c>
      <c r="C535" s="223" t="s">
        <v>553</v>
      </c>
      <c r="D535" s="224"/>
      <c r="E535" s="224"/>
      <c r="F535" s="224"/>
      <c r="G535" s="226"/>
      <c r="H535" s="226"/>
    </row>
    <row r="536" spans="1:8">
      <c r="A536" s="209">
        <f t="shared" si="79"/>
        <v>7</v>
      </c>
      <c r="B536" s="222">
        <v>2080503</v>
      </c>
      <c r="C536" s="223" t="s">
        <v>554</v>
      </c>
      <c r="D536" s="224"/>
      <c r="E536" s="224"/>
      <c r="F536" s="224"/>
      <c r="G536" s="226"/>
      <c r="H536" s="226"/>
    </row>
    <row r="537" spans="1:8">
      <c r="A537" s="209">
        <f t="shared" si="79"/>
        <v>7</v>
      </c>
      <c r="B537" s="222">
        <v>2080505</v>
      </c>
      <c r="C537" s="223" t="s">
        <v>555</v>
      </c>
      <c r="D537" s="224">
        <v>504</v>
      </c>
      <c r="E537" s="224">
        <v>6456</v>
      </c>
      <c r="F537" s="224"/>
      <c r="G537" s="226"/>
      <c r="H537" s="226"/>
    </row>
    <row r="538" spans="1:8">
      <c r="A538" s="209">
        <f t="shared" si="79"/>
        <v>7</v>
      </c>
      <c r="B538" s="222">
        <v>2080506</v>
      </c>
      <c r="C538" s="223" t="s">
        <v>556</v>
      </c>
      <c r="D538" s="224">
        <v>919</v>
      </c>
      <c r="E538" s="224">
        <v>3924</v>
      </c>
      <c r="F538" s="224">
        <v>936</v>
      </c>
      <c r="G538" s="226"/>
      <c r="H538" s="226"/>
    </row>
    <row r="539" spans="1:8">
      <c r="A539" s="209">
        <f t="shared" si="79"/>
        <v>7</v>
      </c>
      <c r="B539" s="222">
        <v>2080507</v>
      </c>
      <c r="C539" s="223" t="s">
        <v>557</v>
      </c>
      <c r="D539" s="224">
        <v>15182</v>
      </c>
      <c r="E539" s="224">
        <v>7249</v>
      </c>
      <c r="F539" s="224">
        <v>13339</v>
      </c>
      <c r="G539" s="226"/>
      <c r="H539" s="226"/>
    </row>
    <row r="540" spans="1:8">
      <c r="A540" s="209">
        <f t="shared" si="79"/>
        <v>7</v>
      </c>
      <c r="B540" s="222">
        <v>2080508</v>
      </c>
      <c r="C540" s="223" t="s">
        <v>558</v>
      </c>
      <c r="D540" s="224"/>
      <c r="E540" s="224"/>
      <c r="F540" s="224"/>
      <c r="G540" s="226"/>
      <c r="H540" s="226"/>
    </row>
    <row r="541" spans="1:8">
      <c r="A541" s="209">
        <f t="shared" si="79"/>
        <v>7</v>
      </c>
      <c r="B541" s="222">
        <v>2080599</v>
      </c>
      <c r="C541" s="223" t="s">
        <v>559</v>
      </c>
      <c r="D541" s="224">
        <v>1002</v>
      </c>
      <c r="E541" s="224">
        <v>813</v>
      </c>
      <c r="F541" s="224">
        <v>987</v>
      </c>
      <c r="G541" s="226"/>
      <c r="H541" s="226"/>
    </row>
    <row r="542" s="208" customFormat="1" spans="1:8">
      <c r="A542" s="208">
        <f t="shared" si="79"/>
        <v>5</v>
      </c>
      <c r="B542" s="227">
        <v>20806</v>
      </c>
      <c r="C542" s="239" t="s">
        <v>560</v>
      </c>
      <c r="D542" s="229">
        <f t="shared" ref="D542:F542" si="83">SUM(D543:D545)</f>
        <v>0</v>
      </c>
      <c r="E542" s="229">
        <f t="shared" si="83"/>
        <v>0</v>
      </c>
      <c r="F542" s="229">
        <f t="shared" si="83"/>
        <v>0</v>
      </c>
      <c r="G542" s="230"/>
      <c r="H542" s="230"/>
    </row>
    <row r="543" spans="1:8">
      <c r="A543" s="209">
        <f t="shared" si="79"/>
        <v>7</v>
      </c>
      <c r="B543" s="222">
        <v>2080601</v>
      </c>
      <c r="C543" s="223" t="s">
        <v>561</v>
      </c>
      <c r="D543" s="224"/>
      <c r="E543" s="224"/>
      <c r="F543" s="224"/>
      <c r="G543" s="226"/>
      <c r="H543" s="226"/>
    </row>
    <row r="544" spans="1:8">
      <c r="A544" s="209">
        <f t="shared" si="79"/>
        <v>7</v>
      </c>
      <c r="B544" s="222">
        <v>2080602</v>
      </c>
      <c r="C544" s="223" t="s">
        <v>562</v>
      </c>
      <c r="D544" s="224"/>
      <c r="E544" s="224"/>
      <c r="F544" s="224"/>
      <c r="G544" s="226"/>
      <c r="H544" s="226"/>
    </row>
    <row r="545" spans="1:8">
      <c r="A545" s="209">
        <f t="shared" si="79"/>
        <v>7</v>
      </c>
      <c r="B545" s="222">
        <v>2080699</v>
      </c>
      <c r="C545" s="223" t="s">
        <v>563</v>
      </c>
      <c r="D545" s="224"/>
      <c r="E545" s="224"/>
      <c r="F545" s="224"/>
      <c r="G545" s="226"/>
      <c r="H545" s="226"/>
    </row>
    <row r="546" s="208" customFormat="1" spans="1:8">
      <c r="A546" s="208">
        <f t="shared" si="79"/>
        <v>5</v>
      </c>
      <c r="B546" s="227">
        <v>20807</v>
      </c>
      <c r="C546" s="239" t="s">
        <v>564</v>
      </c>
      <c r="D546" s="229">
        <f t="shared" ref="D546:F546" si="84">SUM(D547:D555)</f>
        <v>0</v>
      </c>
      <c r="E546" s="229">
        <f t="shared" si="84"/>
        <v>1947</v>
      </c>
      <c r="F546" s="229">
        <f t="shared" si="84"/>
        <v>0</v>
      </c>
      <c r="G546" s="230"/>
      <c r="H546" s="230"/>
    </row>
    <row r="547" spans="1:8">
      <c r="A547" s="209">
        <f t="shared" si="79"/>
        <v>7</v>
      </c>
      <c r="B547" s="222">
        <v>2080701</v>
      </c>
      <c r="C547" s="223" t="s">
        <v>565</v>
      </c>
      <c r="D547" s="224"/>
      <c r="E547" s="224"/>
      <c r="F547" s="224"/>
      <c r="G547" s="226"/>
      <c r="H547" s="226"/>
    </row>
    <row r="548" spans="1:8">
      <c r="A548" s="209">
        <f t="shared" si="79"/>
        <v>7</v>
      </c>
      <c r="B548" s="222">
        <v>2080702</v>
      </c>
      <c r="C548" s="223" t="s">
        <v>566</v>
      </c>
      <c r="D548" s="224"/>
      <c r="E548" s="224"/>
      <c r="F548" s="224"/>
      <c r="G548" s="226"/>
      <c r="H548" s="226"/>
    </row>
    <row r="549" spans="1:8">
      <c r="A549" s="209">
        <f t="shared" si="79"/>
        <v>7</v>
      </c>
      <c r="B549" s="222">
        <v>2080704</v>
      </c>
      <c r="C549" s="223" t="s">
        <v>567</v>
      </c>
      <c r="D549" s="224"/>
      <c r="E549" s="224"/>
      <c r="F549" s="224"/>
      <c r="G549" s="226"/>
      <c r="H549" s="226"/>
    </row>
    <row r="550" spans="1:8">
      <c r="A550" s="209">
        <f t="shared" si="79"/>
        <v>7</v>
      </c>
      <c r="B550" s="222">
        <v>2080705</v>
      </c>
      <c r="C550" s="223" t="s">
        <v>568</v>
      </c>
      <c r="D550" s="224"/>
      <c r="E550" s="224"/>
      <c r="F550" s="224"/>
      <c r="G550" s="226"/>
      <c r="H550" s="226"/>
    </row>
    <row r="551" spans="1:8">
      <c r="A551" s="209">
        <f t="shared" si="79"/>
        <v>7</v>
      </c>
      <c r="B551" s="222">
        <v>2080709</v>
      </c>
      <c r="C551" s="223" t="s">
        <v>569</v>
      </c>
      <c r="D551" s="224"/>
      <c r="E551" s="224"/>
      <c r="F551" s="224"/>
      <c r="G551" s="226"/>
      <c r="H551" s="226"/>
    </row>
    <row r="552" spans="1:8">
      <c r="A552" s="209">
        <f t="shared" si="79"/>
        <v>7</v>
      </c>
      <c r="B552" s="222">
        <v>2080711</v>
      </c>
      <c r="C552" s="223" t="s">
        <v>570</v>
      </c>
      <c r="D552" s="224"/>
      <c r="E552" s="224"/>
      <c r="F552" s="224"/>
      <c r="G552" s="226"/>
      <c r="H552" s="226"/>
    </row>
    <row r="553" spans="1:8">
      <c r="A553" s="209">
        <f t="shared" si="79"/>
        <v>7</v>
      </c>
      <c r="B553" s="222">
        <v>2080712</v>
      </c>
      <c r="C553" s="223" t="s">
        <v>571</v>
      </c>
      <c r="D553" s="224"/>
      <c r="E553" s="224"/>
      <c r="F553" s="224"/>
      <c r="G553" s="226"/>
      <c r="H553" s="226"/>
    </row>
    <row r="554" spans="1:8">
      <c r="A554" s="209">
        <f t="shared" si="79"/>
        <v>7</v>
      </c>
      <c r="B554" s="222">
        <v>2080713</v>
      </c>
      <c r="C554" s="223" t="s">
        <v>572</v>
      </c>
      <c r="D554" s="224"/>
      <c r="E554" s="224"/>
      <c r="F554" s="224"/>
      <c r="G554" s="226"/>
      <c r="H554" s="226"/>
    </row>
    <row r="555" spans="1:8">
      <c r="A555" s="209">
        <f t="shared" si="79"/>
        <v>7</v>
      </c>
      <c r="B555" s="222">
        <v>2080799</v>
      </c>
      <c r="C555" s="223" t="s">
        <v>573</v>
      </c>
      <c r="D555" s="224"/>
      <c r="E555" s="224">
        <v>1947</v>
      </c>
      <c r="F555" s="224"/>
      <c r="G555" s="226"/>
      <c r="H555" s="226"/>
    </row>
    <row r="556" s="208" customFormat="1" spans="1:8">
      <c r="A556" s="208">
        <f t="shared" si="79"/>
        <v>5</v>
      </c>
      <c r="B556" s="227">
        <v>20808</v>
      </c>
      <c r="C556" s="239" t="s">
        <v>574</v>
      </c>
      <c r="D556" s="229">
        <f t="shared" ref="D556:F556" si="85">SUM(D557:D564)</f>
        <v>2341</v>
      </c>
      <c r="E556" s="229">
        <f t="shared" si="85"/>
        <v>4080</v>
      </c>
      <c r="F556" s="229">
        <f t="shared" si="85"/>
        <v>2300</v>
      </c>
      <c r="G556" s="230"/>
      <c r="H556" s="230"/>
    </row>
    <row r="557" spans="1:8">
      <c r="A557" s="209">
        <f t="shared" si="79"/>
        <v>7</v>
      </c>
      <c r="B557" s="222">
        <v>2080801</v>
      </c>
      <c r="C557" s="223" t="s">
        <v>575</v>
      </c>
      <c r="D557" s="224">
        <v>2300</v>
      </c>
      <c r="E557" s="224">
        <v>2113</v>
      </c>
      <c r="F557" s="224">
        <v>2300</v>
      </c>
      <c r="G557" s="226"/>
      <c r="H557" s="226"/>
    </row>
    <row r="558" spans="1:8">
      <c r="A558" s="209">
        <f t="shared" si="79"/>
        <v>7</v>
      </c>
      <c r="B558" s="222">
        <v>2080802</v>
      </c>
      <c r="C558" s="223" t="s">
        <v>576</v>
      </c>
      <c r="D558" s="224"/>
      <c r="E558" s="224"/>
      <c r="F558" s="224"/>
      <c r="G558" s="226"/>
      <c r="H558" s="226"/>
    </row>
    <row r="559" spans="1:8">
      <c r="A559" s="209">
        <f t="shared" si="79"/>
        <v>7</v>
      </c>
      <c r="B559" s="222">
        <v>2080803</v>
      </c>
      <c r="C559" s="223" t="s">
        <v>577</v>
      </c>
      <c r="D559" s="224"/>
      <c r="E559" s="224"/>
      <c r="F559" s="224"/>
      <c r="G559" s="226"/>
      <c r="H559" s="226"/>
    </row>
    <row r="560" spans="1:8">
      <c r="A560" s="209">
        <f t="shared" si="79"/>
        <v>7</v>
      </c>
      <c r="B560" s="222">
        <v>2080805</v>
      </c>
      <c r="C560" s="223" t="s">
        <v>578</v>
      </c>
      <c r="D560" s="224"/>
      <c r="E560" s="224"/>
      <c r="F560" s="224"/>
      <c r="G560" s="226"/>
      <c r="H560" s="226"/>
    </row>
    <row r="561" spans="1:8">
      <c r="A561" s="209">
        <f t="shared" si="79"/>
        <v>7</v>
      </c>
      <c r="B561" s="222">
        <v>2080806</v>
      </c>
      <c r="C561" s="223" t="s">
        <v>579</v>
      </c>
      <c r="D561" s="224"/>
      <c r="E561" s="224"/>
      <c r="F561" s="224"/>
      <c r="G561" s="226"/>
      <c r="H561" s="226"/>
    </row>
    <row r="562" spans="1:8">
      <c r="A562" s="209">
        <f t="shared" si="79"/>
        <v>7</v>
      </c>
      <c r="B562" s="222">
        <v>2080807</v>
      </c>
      <c r="C562" s="223" t="s">
        <v>580</v>
      </c>
      <c r="D562" s="224"/>
      <c r="E562" s="224"/>
      <c r="F562" s="224"/>
      <c r="G562" s="226"/>
      <c r="H562" s="226"/>
    </row>
    <row r="563" spans="1:8">
      <c r="A563" s="209">
        <f t="shared" si="79"/>
        <v>7</v>
      </c>
      <c r="B563" s="222">
        <v>2080808</v>
      </c>
      <c r="C563" s="223" t="s">
        <v>581</v>
      </c>
      <c r="D563" s="224"/>
      <c r="E563" s="224"/>
      <c r="F563" s="224"/>
      <c r="G563" s="226"/>
      <c r="H563" s="226"/>
    </row>
    <row r="564" spans="1:8">
      <c r="A564" s="209">
        <f t="shared" si="79"/>
        <v>7</v>
      </c>
      <c r="B564" s="222">
        <v>2080899</v>
      </c>
      <c r="C564" s="223" t="s">
        <v>582</v>
      </c>
      <c r="D564" s="224">
        <v>41</v>
      </c>
      <c r="E564" s="224">
        <v>1967</v>
      </c>
      <c r="F564" s="224"/>
      <c r="G564" s="226"/>
      <c r="H564" s="226"/>
    </row>
    <row r="565" s="208" customFormat="1" spans="1:8">
      <c r="A565" s="208">
        <f t="shared" si="79"/>
        <v>5</v>
      </c>
      <c r="B565" s="227">
        <v>20809</v>
      </c>
      <c r="C565" s="239" t="s">
        <v>583</v>
      </c>
      <c r="D565" s="229">
        <f t="shared" ref="D565:F565" si="86">SUM(D566:D571)</f>
        <v>0</v>
      </c>
      <c r="E565" s="229">
        <f t="shared" si="86"/>
        <v>244</v>
      </c>
      <c r="F565" s="229">
        <f t="shared" si="86"/>
        <v>0</v>
      </c>
      <c r="G565" s="247"/>
      <c r="H565" s="247"/>
    </row>
    <row r="566" spans="1:8">
      <c r="A566" s="209">
        <f t="shared" si="79"/>
        <v>7</v>
      </c>
      <c r="B566" s="222">
        <v>2080901</v>
      </c>
      <c r="C566" s="223" t="s">
        <v>584</v>
      </c>
      <c r="D566" s="224"/>
      <c r="E566" s="224">
        <v>28</v>
      </c>
      <c r="F566" s="224"/>
      <c r="G566" s="248"/>
      <c r="H566" s="248"/>
    </row>
    <row r="567" spans="1:8">
      <c r="A567" s="209">
        <f t="shared" si="79"/>
        <v>7</v>
      </c>
      <c r="B567" s="222">
        <v>2080902</v>
      </c>
      <c r="C567" s="223" t="s">
        <v>585</v>
      </c>
      <c r="D567" s="224"/>
      <c r="E567" s="224">
        <v>16</v>
      </c>
      <c r="F567" s="224"/>
      <c r="G567" s="226"/>
      <c r="H567" s="226"/>
    </row>
    <row r="568" spans="1:8">
      <c r="A568" s="209">
        <f t="shared" si="79"/>
        <v>7</v>
      </c>
      <c r="B568" s="222">
        <v>2080903</v>
      </c>
      <c r="C568" s="223" t="s">
        <v>586</v>
      </c>
      <c r="D568" s="224"/>
      <c r="E568" s="224"/>
      <c r="F568" s="224"/>
      <c r="G568" s="226"/>
      <c r="H568" s="226"/>
    </row>
    <row r="569" spans="1:8">
      <c r="A569" s="209">
        <f t="shared" si="79"/>
        <v>7</v>
      </c>
      <c r="B569" s="222">
        <v>2080904</v>
      </c>
      <c r="C569" s="223" t="s">
        <v>587</v>
      </c>
      <c r="D569" s="224"/>
      <c r="E569" s="224"/>
      <c r="F569" s="224"/>
      <c r="G569" s="226"/>
      <c r="H569" s="226"/>
    </row>
    <row r="570" spans="1:8">
      <c r="A570" s="209">
        <f t="shared" si="79"/>
        <v>7</v>
      </c>
      <c r="B570" s="222">
        <v>2080905</v>
      </c>
      <c r="C570" s="223" t="s">
        <v>588</v>
      </c>
      <c r="D570" s="224"/>
      <c r="E570" s="224">
        <v>35</v>
      </c>
      <c r="F570" s="224"/>
      <c r="G570" s="226"/>
      <c r="H570" s="226"/>
    </row>
    <row r="571" spans="1:8">
      <c r="A571" s="209">
        <f t="shared" si="79"/>
        <v>7</v>
      </c>
      <c r="B571" s="222">
        <v>2080999</v>
      </c>
      <c r="C571" s="223" t="s">
        <v>589</v>
      </c>
      <c r="D571" s="224"/>
      <c r="E571" s="224">
        <v>165</v>
      </c>
      <c r="F571" s="224"/>
      <c r="G571" s="226"/>
      <c r="H571" s="226"/>
    </row>
    <row r="572" s="208" customFormat="1" spans="1:8">
      <c r="A572" s="208">
        <f t="shared" si="79"/>
        <v>5</v>
      </c>
      <c r="B572" s="227">
        <v>20810</v>
      </c>
      <c r="C572" s="239" t="s">
        <v>590</v>
      </c>
      <c r="D572" s="229">
        <f t="shared" ref="D572:F572" si="87">SUM(D573:D579)</f>
        <v>0</v>
      </c>
      <c r="E572" s="229">
        <f t="shared" si="87"/>
        <v>168</v>
      </c>
      <c r="F572" s="229">
        <f t="shared" si="87"/>
        <v>41</v>
      </c>
      <c r="G572" s="247"/>
      <c r="H572" s="247"/>
    </row>
    <row r="573" spans="1:8">
      <c r="A573" s="209">
        <f t="shared" si="79"/>
        <v>7</v>
      </c>
      <c r="B573" s="222">
        <v>2081001</v>
      </c>
      <c r="C573" s="223" t="s">
        <v>591</v>
      </c>
      <c r="D573" s="224"/>
      <c r="E573" s="224">
        <v>95</v>
      </c>
      <c r="F573" s="224"/>
      <c r="G573" s="248"/>
      <c r="H573" s="248"/>
    </row>
    <row r="574" spans="1:8">
      <c r="A574" s="209">
        <f t="shared" si="79"/>
        <v>7</v>
      </c>
      <c r="B574" s="222">
        <v>2081002</v>
      </c>
      <c r="C574" s="223" t="s">
        <v>592</v>
      </c>
      <c r="D574" s="224"/>
      <c r="E574" s="224">
        <v>4</v>
      </c>
      <c r="F574" s="224"/>
      <c r="G574" s="248"/>
      <c r="H574" s="248"/>
    </row>
    <row r="575" spans="1:8">
      <c r="A575" s="209">
        <f t="shared" si="79"/>
        <v>7</v>
      </c>
      <c r="B575" s="222">
        <v>2081003</v>
      </c>
      <c r="C575" s="223" t="s">
        <v>593</v>
      </c>
      <c r="D575" s="224"/>
      <c r="E575" s="224"/>
      <c r="F575" s="224"/>
      <c r="G575" s="226"/>
      <c r="H575" s="226"/>
    </row>
    <row r="576" spans="1:8">
      <c r="A576" s="209">
        <f t="shared" si="79"/>
        <v>7</v>
      </c>
      <c r="B576" s="222">
        <v>2081004</v>
      </c>
      <c r="C576" s="223" t="s">
        <v>594</v>
      </c>
      <c r="D576" s="224"/>
      <c r="E576" s="224">
        <v>65</v>
      </c>
      <c r="F576" s="224"/>
      <c r="G576" s="226"/>
      <c r="H576" s="226"/>
    </row>
    <row r="577" spans="1:8">
      <c r="A577" s="209">
        <f t="shared" si="79"/>
        <v>7</v>
      </c>
      <c r="B577" s="222">
        <v>2081005</v>
      </c>
      <c r="C577" s="223" t="s">
        <v>595</v>
      </c>
      <c r="D577" s="224"/>
      <c r="E577" s="224"/>
      <c r="F577" s="224"/>
      <c r="G577" s="226"/>
      <c r="H577" s="226"/>
    </row>
    <row r="578" spans="1:8">
      <c r="A578" s="209">
        <f t="shared" si="79"/>
        <v>7</v>
      </c>
      <c r="B578" s="222">
        <v>2081006</v>
      </c>
      <c r="C578" s="223" t="s">
        <v>596</v>
      </c>
      <c r="D578" s="224"/>
      <c r="E578" s="224"/>
      <c r="F578" s="224"/>
      <c r="G578" s="226"/>
      <c r="H578" s="226"/>
    </row>
    <row r="579" spans="1:8">
      <c r="A579" s="209">
        <f t="shared" si="79"/>
        <v>7</v>
      </c>
      <c r="B579" s="222">
        <v>2081099</v>
      </c>
      <c r="C579" s="223" t="s">
        <v>597</v>
      </c>
      <c r="D579" s="224"/>
      <c r="E579" s="224">
        <v>4</v>
      </c>
      <c r="F579" s="224">
        <v>41</v>
      </c>
      <c r="G579" s="226"/>
      <c r="H579" s="226"/>
    </row>
    <row r="580" s="208" customFormat="1" spans="1:8">
      <c r="A580" s="208">
        <f t="shared" si="79"/>
        <v>5</v>
      </c>
      <c r="B580" s="227">
        <v>20811</v>
      </c>
      <c r="C580" s="239" t="s">
        <v>598</v>
      </c>
      <c r="D580" s="229">
        <f t="shared" ref="D580:F580" si="88">SUM(D581:D588)</f>
        <v>295</v>
      </c>
      <c r="E580" s="229">
        <f t="shared" si="88"/>
        <v>850</v>
      </c>
      <c r="F580" s="229">
        <f t="shared" si="88"/>
        <v>328</v>
      </c>
      <c r="G580" s="230"/>
      <c r="H580" s="230"/>
    </row>
    <row r="581" spans="1:8">
      <c r="A581" s="209">
        <f t="shared" si="79"/>
        <v>7</v>
      </c>
      <c r="B581" s="222">
        <v>2081101</v>
      </c>
      <c r="C581" s="223" t="s">
        <v>197</v>
      </c>
      <c r="D581" s="224">
        <v>295</v>
      </c>
      <c r="E581" s="224">
        <v>850</v>
      </c>
      <c r="F581" s="224">
        <v>328</v>
      </c>
      <c r="G581" s="226"/>
      <c r="H581" s="226"/>
    </row>
    <row r="582" spans="1:8">
      <c r="A582" s="209">
        <f t="shared" ref="A582:A627" si="89">LEN(B582)</f>
        <v>7</v>
      </c>
      <c r="B582" s="222">
        <v>2081102</v>
      </c>
      <c r="C582" s="223" t="s">
        <v>198</v>
      </c>
      <c r="D582" s="224"/>
      <c r="E582" s="224"/>
      <c r="F582" s="224"/>
      <c r="G582" s="226"/>
      <c r="H582" s="226"/>
    </row>
    <row r="583" spans="1:8">
      <c r="A583" s="209">
        <f t="shared" si="89"/>
        <v>7</v>
      </c>
      <c r="B583" s="222">
        <v>2081103</v>
      </c>
      <c r="C583" s="223" t="s">
        <v>199</v>
      </c>
      <c r="D583" s="224"/>
      <c r="E583" s="224"/>
      <c r="F583" s="224"/>
      <c r="G583" s="226"/>
      <c r="H583" s="226"/>
    </row>
    <row r="584" spans="1:8">
      <c r="A584" s="209">
        <f t="shared" si="89"/>
        <v>7</v>
      </c>
      <c r="B584" s="222">
        <v>2081104</v>
      </c>
      <c r="C584" s="223" t="s">
        <v>599</v>
      </c>
      <c r="D584" s="224"/>
      <c r="E584" s="224"/>
      <c r="F584" s="224"/>
      <c r="G584" s="226"/>
      <c r="H584" s="226"/>
    </row>
    <row r="585" spans="1:8">
      <c r="A585" s="209">
        <f t="shared" si="89"/>
        <v>7</v>
      </c>
      <c r="B585" s="222">
        <v>2081105</v>
      </c>
      <c r="C585" s="223" t="s">
        <v>600</v>
      </c>
      <c r="D585" s="224"/>
      <c r="E585" s="224"/>
      <c r="F585" s="224"/>
      <c r="G585" s="226"/>
      <c r="H585" s="226"/>
    </row>
    <row r="586" spans="1:8">
      <c r="A586" s="209">
        <f t="shared" si="89"/>
        <v>7</v>
      </c>
      <c r="B586" s="222">
        <v>2081106</v>
      </c>
      <c r="C586" s="223" t="s">
        <v>601</v>
      </c>
      <c r="D586" s="224"/>
      <c r="E586" s="224"/>
      <c r="F586" s="224"/>
      <c r="G586" s="226"/>
      <c r="H586" s="226"/>
    </row>
    <row r="587" spans="1:8">
      <c r="A587" s="209">
        <f t="shared" si="89"/>
        <v>7</v>
      </c>
      <c r="B587" s="222">
        <v>2081107</v>
      </c>
      <c r="C587" s="223" t="s">
        <v>602</v>
      </c>
      <c r="D587" s="224"/>
      <c r="E587" s="224"/>
      <c r="F587" s="224"/>
      <c r="G587" s="226"/>
      <c r="H587" s="226"/>
    </row>
    <row r="588" spans="1:8">
      <c r="A588" s="209">
        <f t="shared" si="89"/>
        <v>7</v>
      </c>
      <c r="B588" s="222">
        <v>2081199</v>
      </c>
      <c r="C588" s="223" t="s">
        <v>603</v>
      </c>
      <c r="D588" s="224"/>
      <c r="E588" s="224"/>
      <c r="F588" s="224"/>
      <c r="G588" s="226"/>
      <c r="H588" s="226"/>
    </row>
    <row r="589" s="208" customFormat="1" spans="1:8">
      <c r="A589" s="208">
        <f t="shared" si="89"/>
        <v>5</v>
      </c>
      <c r="B589" s="227">
        <v>20816</v>
      </c>
      <c r="C589" s="239" t="s">
        <v>604</v>
      </c>
      <c r="D589" s="229">
        <f t="shared" ref="D589:F589" si="90">SUM(D590:D593)</f>
        <v>47</v>
      </c>
      <c r="E589" s="229">
        <f t="shared" si="90"/>
        <v>20</v>
      </c>
      <c r="F589" s="229">
        <f t="shared" si="90"/>
        <v>47</v>
      </c>
      <c r="G589" s="230"/>
      <c r="H589" s="230"/>
    </row>
    <row r="590" spans="1:8">
      <c r="A590" s="209">
        <f t="shared" si="89"/>
        <v>7</v>
      </c>
      <c r="B590" s="222">
        <v>2081601</v>
      </c>
      <c r="C590" s="223" t="s">
        <v>197</v>
      </c>
      <c r="D590" s="224">
        <v>47</v>
      </c>
      <c r="E590" s="224">
        <v>20</v>
      </c>
      <c r="F590" s="224">
        <v>47</v>
      </c>
      <c r="G590" s="226"/>
      <c r="H590" s="226"/>
    </row>
    <row r="591" spans="1:8">
      <c r="A591" s="209">
        <f t="shared" si="89"/>
        <v>7</v>
      </c>
      <c r="B591" s="222">
        <v>2081602</v>
      </c>
      <c r="C591" s="223" t="s">
        <v>198</v>
      </c>
      <c r="D591" s="224"/>
      <c r="E591" s="224"/>
      <c r="F591" s="224"/>
      <c r="G591" s="226"/>
      <c r="H591" s="226"/>
    </row>
    <row r="592" spans="1:8">
      <c r="A592" s="209">
        <f t="shared" si="89"/>
        <v>7</v>
      </c>
      <c r="B592" s="222">
        <v>2081603</v>
      </c>
      <c r="C592" s="223" t="s">
        <v>199</v>
      </c>
      <c r="D592" s="224"/>
      <c r="E592" s="224"/>
      <c r="F592" s="224"/>
      <c r="G592" s="226"/>
      <c r="H592" s="226"/>
    </row>
    <row r="593" spans="1:8">
      <c r="A593" s="209">
        <f t="shared" si="89"/>
        <v>7</v>
      </c>
      <c r="B593" s="222">
        <v>2081699</v>
      </c>
      <c r="C593" s="223" t="s">
        <v>605</v>
      </c>
      <c r="D593" s="224"/>
      <c r="E593" s="224"/>
      <c r="F593" s="224"/>
      <c r="G593" s="226"/>
      <c r="H593" s="226"/>
    </row>
    <row r="594" s="208" customFormat="1" spans="1:8">
      <c r="A594" s="208">
        <f t="shared" si="89"/>
        <v>5</v>
      </c>
      <c r="B594" s="227">
        <v>20819</v>
      </c>
      <c r="C594" s="239" t="s">
        <v>606</v>
      </c>
      <c r="D594" s="229">
        <f t="shared" ref="D594:F594" si="91">SUM(D595:D596)</f>
        <v>20</v>
      </c>
      <c r="E594" s="229">
        <f t="shared" si="91"/>
        <v>2669</v>
      </c>
      <c r="F594" s="229">
        <f t="shared" si="91"/>
        <v>200</v>
      </c>
      <c r="G594" s="230"/>
      <c r="H594" s="230"/>
    </row>
    <row r="595" spans="1:8">
      <c r="A595" s="209">
        <f t="shared" si="89"/>
        <v>7</v>
      </c>
      <c r="B595" s="222">
        <v>2081901</v>
      </c>
      <c r="C595" s="223" t="s">
        <v>607</v>
      </c>
      <c r="D595" s="224"/>
      <c r="E595" s="224">
        <v>303</v>
      </c>
      <c r="F595" s="224"/>
      <c r="G595" s="226"/>
      <c r="H595" s="226"/>
    </row>
    <row r="596" spans="1:8">
      <c r="A596" s="209">
        <f t="shared" si="89"/>
        <v>7</v>
      </c>
      <c r="B596" s="222">
        <v>2081902</v>
      </c>
      <c r="C596" s="223" t="s">
        <v>608</v>
      </c>
      <c r="D596" s="224">
        <v>20</v>
      </c>
      <c r="E596" s="224">
        <v>2366</v>
      </c>
      <c r="F596" s="224">
        <v>200</v>
      </c>
      <c r="G596" s="226"/>
      <c r="H596" s="226"/>
    </row>
    <row r="597" s="208" customFormat="1" spans="1:8">
      <c r="A597" s="208">
        <f t="shared" si="89"/>
        <v>5</v>
      </c>
      <c r="B597" s="227">
        <v>20820</v>
      </c>
      <c r="C597" s="239" t="s">
        <v>609</v>
      </c>
      <c r="D597" s="229">
        <f t="shared" ref="D597:F597" si="92">SUM(D598:D599)</f>
        <v>0</v>
      </c>
      <c r="E597" s="229">
        <f t="shared" si="92"/>
        <v>0</v>
      </c>
      <c r="F597" s="229">
        <f t="shared" si="92"/>
        <v>0</v>
      </c>
      <c r="G597" s="230"/>
      <c r="H597" s="230"/>
    </row>
    <row r="598" spans="1:8">
      <c r="A598" s="209">
        <f t="shared" si="89"/>
        <v>7</v>
      </c>
      <c r="B598" s="222">
        <v>2082001</v>
      </c>
      <c r="C598" s="223" t="s">
        <v>610</v>
      </c>
      <c r="D598" s="224"/>
      <c r="E598" s="224"/>
      <c r="F598" s="224"/>
      <c r="G598" s="226"/>
      <c r="H598" s="226"/>
    </row>
    <row r="599" spans="1:8">
      <c r="A599" s="209">
        <f t="shared" si="89"/>
        <v>7</v>
      </c>
      <c r="B599" s="222">
        <v>2082002</v>
      </c>
      <c r="C599" s="223" t="s">
        <v>611</v>
      </c>
      <c r="D599" s="224"/>
      <c r="E599" s="224"/>
      <c r="F599" s="224"/>
      <c r="G599" s="226"/>
      <c r="H599" s="226"/>
    </row>
    <row r="600" s="208" customFormat="1" spans="1:8">
      <c r="A600" s="208">
        <f t="shared" si="89"/>
        <v>5</v>
      </c>
      <c r="B600" s="227">
        <v>20821</v>
      </c>
      <c r="C600" s="239" t="s">
        <v>612</v>
      </c>
      <c r="D600" s="229">
        <f t="shared" ref="D600:F600" si="93">SUM(D601:D602)</f>
        <v>0</v>
      </c>
      <c r="E600" s="229">
        <f t="shared" si="93"/>
        <v>1074</v>
      </c>
      <c r="F600" s="229">
        <f t="shared" si="93"/>
        <v>0</v>
      </c>
      <c r="G600" s="230"/>
      <c r="H600" s="230"/>
    </row>
    <row r="601" spans="1:8">
      <c r="A601" s="209">
        <f t="shared" si="89"/>
        <v>7</v>
      </c>
      <c r="B601" s="222">
        <v>2082101</v>
      </c>
      <c r="C601" s="223" t="s">
        <v>613</v>
      </c>
      <c r="D601" s="224"/>
      <c r="E601" s="224"/>
      <c r="F601" s="224"/>
      <c r="G601" s="226"/>
      <c r="H601" s="226"/>
    </row>
    <row r="602" spans="1:8">
      <c r="A602" s="209">
        <f t="shared" si="89"/>
        <v>7</v>
      </c>
      <c r="B602" s="222">
        <v>2082102</v>
      </c>
      <c r="C602" s="223" t="s">
        <v>614</v>
      </c>
      <c r="D602" s="224"/>
      <c r="E602" s="224">
        <v>1074</v>
      </c>
      <c r="F602" s="224"/>
      <c r="G602" s="226"/>
      <c r="H602" s="226"/>
    </row>
    <row r="603" s="208" customFormat="1" spans="1:8">
      <c r="A603" s="208">
        <f t="shared" si="89"/>
        <v>5</v>
      </c>
      <c r="B603" s="227">
        <v>20824</v>
      </c>
      <c r="C603" s="239" t="s">
        <v>615</v>
      </c>
      <c r="D603" s="229">
        <f t="shared" ref="D603:F603" si="94">SUM(D604:D605)</f>
        <v>0</v>
      </c>
      <c r="E603" s="229">
        <f t="shared" si="94"/>
        <v>0</v>
      </c>
      <c r="F603" s="229">
        <f t="shared" si="94"/>
        <v>0</v>
      </c>
      <c r="G603" s="230"/>
      <c r="H603" s="230"/>
    </row>
    <row r="604" spans="1:8">
      <c r="A604" s="209">
        <f t="shared" si="89"/>
        <v>7</v>
      </c>
      <c r="B604" s="222">
        <v>2082401</v>
      </c>
      <c r="C604" s="223" t="s">
        <v>616</v>
      </c>
      <c r="D604" s="224"/>
      <c r="E604" s="224"/>
      <c r="F604" s="224"/>
      <c r="G604" s="226"/>
      <c r="H604" s="226"/>
    </row>
    <row r="605" spans="1:8">
      <c r="A605" s="209">
        <f t="shared" si="89"/>
        <v>7</v>
      </c>
      <c r="B605" s="222">
        <v>2082402</v>
      </c>
      <c r="C605" s="223" t="s">
        <v>617</v>
      </c>
      <c r="D605" s="224"/>
      <c r="E605" s="224"/>
      <c r="F605" s="224"/>
      <c r="G605" s="226"/>
      <c r="H605" s="226"/>
    </row>
    <row r="606" s="208" customFormat="1" spans="1:8">
      <c r="A606" s="208">
        <f t="shared" si="89"/>
        <v>5</v>
      </c>
      <c r="B606" s="227">
        <v>20825</v>
      </c>
      <c r="C606" s="239" t="s">
        <v>618</v>
      </c>
      <c r="D606" s="229">
        <f t="shared" ref="D606:F606" si="95">SUM(D607:D608)</f>
        <v>1200</v>
      </c>
      <c r="E606" s="229">
        <f t="shared" si="95"/>
        <v>8</v>
      </c>
      <c r="F606" s="229">
        <f t="shared" si="95"/>
        <v>510</v>
      </c>
      <c r="G606" s="230"/>
      <c r="H606" s="230"/>
    </row>
    <row r="607" spans="1:8">
      <c r="A607" s="209">
        <f t="shared" si="89"/>
        <v>7</v>
      </c>
      <c r="B607" s="222">
        <v>2082501</v>
      </c>
      <c r="C607" s="223" t="s">
        <v>619</v>
      </c>
      <c r="D607" s="224">
        <v>600</v>
      </c>
      <c r="E607" s="224"/>
      <c r="F607" s="224"/>
      <c r="G607" s="226"/>
      <c r="H607" s="226"/>
    </row>
    <row r="608" spans="1:8">
      <c r="A608" s="209">
        <f t="shared" si="89"/>
        <v>7</v>
      </c>
      <c r="B608" s="222">
        <v>2082502</v>
      </c>
      <c r="C608" s="223" t="s">
        <v>620</v>
      </c>
      <c r="D608" s="224">
        <v>600</v>
      </c>
      <c r="E608" s="224">
        <v>8</v>
      </c>
      <c r="F608" s="224">
        <v>510</v>
      </c>
      <c r="G608" s="226"/>
      <c r="H608" s="226"/>
    </row>
    <row r="609" s="208" customFormat="1" spans="1:8">
      <c r="A609" s="208">
        <f t="shared" si="89"/>
        <v>5</v>
      </c>
      <c r="B609" s="227">
        <v>20826</v>
      </c>
      <c r="C609" s="239" t="s">
        <v>621</v>
      </c>
      <c r="D609" s="229">
        <f t="shared" ref="D609:F609" si="96">SUM(D610:D612)</f>
        <v>616</v>
      </c>
      <c r="E609" s="229">
        <f t="shared" si="96"/>
        <v>8302</v>
      </c>
      <c r="F609" s="229">
        <f t="shared" si="96"/>
        <v>582</v>
      </c>
      <c r="G609" s="230"/>
      <c r="H609" s="230"/>
    </row>
    <row r="610" spans="1:8">
      <c r="A610" s="209">
        <f t="shared" si="89"/>
        <v>7</v>
      </c>
      <c r="B610" s="222">
        <v>2082601</v>
      </c>
      <c r="C610" s="223" t="s">
        <v>622</v>
      </c>
      <c r="D610" s="224">
        <v>120</v>
      </c>
      <c r="E610" s="224"/>
      <c r="F610" s="224">
        <v>120</v>
      </c>
      <c r="G610" s="226"/>
      <c r="H610" s="226"/>
    </row>
    <row r="611" spans="1:8">
      <c r="A611" s="209">
        <f t="shared" si="89"/>
        <v>7</v>
      </c>
      <c r="B611" s="222">
        <v>2082602</v>
      </c>
      <c r="C611" s="223" t="s">
        <v>623</v>
      </c>
      <c r="D611" s="224">
        <v>496</v>
      </c>
      <c r="E611" s="224">
        <v>8282</v>
      </c>
      <c r="F611" s="224">
        <v>462</v>
      </c>
      <c r="G611" s="226"/>
      <c r="H611" s="226"/>
    </row>
    <row r="612" spans="1:8">
      <c r="A612" s="209">
        <f t="shared" si="89"/>
        <v>7</v>
      </c>
      <c r="B612" s="222">
        <v>2082699</v>
      </c>
      <c r="C612" s="223" t="s">
        <v>624</v>
      </c>
      <c r="D612" s="224"/>
      <c r="E612" s="224">
        <v>20</v>
      </c>
      <c r="F612" s="224"/>
      <c r="G612" s="226"/>
      <c r="H612" s="226"/>
    </row>
    <row r="613" s="208" customFormat="1" spans="1:8">
      <c r="A613" s="208">
        <f t="shared" si="89"/>
        <v>5</v>
      </c>
      <c r="B613" s="227">
        <v>20827</v>
      </c>
      <c r="C613" s="239" t="s">
        <v>625</v>
      </c>
      <c r="D613" s="229">
        <f t="shared" ref="D613:F613" si="97">SUM(D614:D616)</f>
        <v>0</v>
      </c>
      <c r="E613" s="229">
        <f t="shared" si="97"/>
        <v>6</v>
      </c>
      <c r="F613" s="229">
        <f t="shared" si="97"/>
        <v>0</v>
      </c>
      <c r="G613" s="230"/>
      <c r="H613" s="230"/>
    </row>
    <row r="614" spans="1:8">
      <c r="A614" s="209">
        <f t="shared" si="89"/>
        <v>7</v>
      </c>
      <c r="B614" s="222">
        <v>2082701</v>
      </c>
      <c r="C614" s="223" t="s">
        <v>626</v>
      </c>
      <c r="D614" s="224"/>
      <c r="E614" s="224"/>
      <c r="F614" s="224"/>
      <c r="G614" s="226"/>
      <c r="H614" s="226"/>
    </row>
    <row r="615" spans="1:8">
      <c r="A615" s="209">
        <f t="shared" si="89"/>
        <v>7</v>
      </c>
      <c r="B615" s="222">
        <v>2082702</v>
      </c>
      <c r="C615" s="223" t="s">
        <v>627</v>
      </c>
      <c r="D615" s="224"/>
      <c r="E615" s="224"/>
      <c r="F615" s="224"/>
      <c r="G615" s="226"/>
      <c r="H615" s="226"/>
    </row>
    <row r="616" spans="1:8">
      <c r="A616" s="209">
        <f t="shared" si="89"/>
        <v>7</v>
      </c>
      <c r="B616" s="222">
        <v>2082799</v>
      </c>
      <c r="C616" s="223" t="s">
        <v>628</v>
      </c>
      <c r="D616" s="224"/>
      <c r="E616" s="224">
        <v>6</v>
      </c>
      <c r="F616" s="224"/>
      <c r="G616" s="226"/>
      <c r="H616" s="226"/>
    </row>
    <row r="617" s="208" customFormat="1" spans="1:8">
      <c r="A617" s="208">
        <f t="shared" si="89"/>
        <v>5</v>
      </c>
      <c r="B617" s="227">
        <v>20828</v>
      </c>
      <c r="C617" s="249" t="s">
        <v>629</v>
      </c>
      <c r="D617" s="229">
        <f t="shared" ref="D617:F617" si="98">SUM(D618:D624)</f>
        <v>180</v>
      </c>
      <c r="E617" s="229">
        <f t="shared" si="98"/>
        <v>133</v>
      </c>
      <c r="F617" s="229">
        <f t="shared" si="98"/>
        <v>188</v>
      </c>
      <c r="G617" s="230"/>
      <c r="H617" s="230"/>
    </row>
    <row r="618" spans="1:8">
      <c r="A618" s="209">
        <f t="shared" si="89"/>
        <v>7</v>
      </c>
      <c r="B618" s="222">
        <v>2082801</v>
      </c>
      <c r="C618" s="223" t="s">
        <v>197</v>
      </c>
      <c r="D618" s="224">
        <v>180</v>
      </c>
      <c r="E618" s="224">
        <v>133</v>
      </c>
      <c r="F618" s="224">
        <v>188</v>
      </c>
      <c r="G618" s="248"/>
      <c r="H618" s="248"/>
    </row>
    <row r="619" spans="1:8">
      <c r="A619" s="209">
        <f t="shared" si="89"/>
        <v>7</v>
      </c>
      <c r="B619" s="222">
        <v>2082802</v>
      </c>
      <c r="C619" s="223" t="s">
        <v>198</v>
      </c>
      <c r="D619" s="224"/>
      <c r="E619" s="224"/>
      <c r="F619" s="224"/>
      <c r="G619" s="226"/>
      <c r="H619" s="226"/>
    </row>
    <row r="620" spans="1:8">
      <c r="A620" s="209">
        <f t="shared" si="89"/>
        <v>7</v>
      </c>
      <c r="B620" s="222">
        <v>2082803</v>
      </c>
      <c r="C620" s="223" t="s">
        <v>199</v>
      </c>
      <c r="D620" s="224"/>
      <c r="E620" s="224"/>
      <c r="F620" s="224"/>
      <c r="G620" s="226"/>
      <c r="H620" s="226"/>
    </row>
    <row r="621" spans="1:8">
      <c r="A621" s="209">
        <f t="shared" si="89"/>
        <v>7</v>
      </c>
      <c r="B621" s="222">
        <v>2082804</v>
      </c>
      <c r="C621" s="223" t="s">
        <v>630</v>
      </c>
      <c r="D621" s="224"/>
      <c r="E621" s="224"/>
      <c r="F621" s="224"/>
      <c r="G621" s="226"/>
      <c r="H621" s="226"/>
    </row>
    <row r="622" spans="1:8">
      <c r="A622" s="209">
        <f t="shared" si="89"/>
        <v>7</v>
      </c>
      <c r="B622" s="222">
        <v>2082805</v>
      </c>
      <c r="C622" s="223" t="s">
        <v>631</v>
      </c>
      <c r="D622" s="224"/>
      <c r="E622" s="224"/>
      <c r="F622" s="224"/>
      <c r="G622" s="226"/>
      <c r="H622" s="226"/>
    </row>
    <row r="623" spans="1:8">
      <c r="A623" s="209">
        <f t="shared" si="89"/>
        <v>7</v>
      </c>
      <c r="B623" s="222">
        <v>2082850</v>
      </c>
      <c r="C623" s="223" t="s">
        <v>206</v>
      </c>
      <c r="D623" s="224"/>
      <c r="E623" s="224"/>
      <c r="F623" s="224"/>
      <c r="G623" s="226"/>
      <c r="H623" s="226"/>
    </row>
    <row r="624" spans="1:8">
      <c r="A624" s="209">
        <f t="shared" si="89"/>
        <v>7</v>
      </c>
      <c r="B624" s="222">
        <v>2082899</v>
      </c>
      <c r="C624" s="223" t="s">
        <v>632</v>
      </c>
      <c r="D624" s="224"/>
      <c r="E624" s="224"/>
      <c r="F624" s="224"/>
      <c r="G624" s="226"/>
      <c r="H624" s="226"/>
    </row>
    <row r="625" s="208" customFormat="1" spans="1:8">
      <c r="A625" s="208">
        <f t="shared" si="89"/>
        <v>5</v>
      </c>
      <c r="B625" s="227">
        <v>20830</v>
      </c>
      <c r="C625" s="239" t="s">
        <v>633</v>
      </c>
      <c r="D625" s="229">
        <f t="shared" ref="D625:F625" si="99">SUM(D626:D627)</f>
        <v>0</v>
      </c>
      <c r="E625" s="229">
        <f t="shared" si="99"/>
        <v>0</v>
      </c>
      <c r="F625" s="229">
        <f t="shared" si="99"/>
        <v>0</v>
      </c>
      <c r="G625" s="230"/>
      <c r="H625" s="230"/>
    </row>
    <row r="626" spans="1:8">
      <c r="A626" s="209">
        <f t="shared" si="89"/>
        <v>7</v>
      </c>
      <c r="B626" s="222">
        <v>2083001</v>
      </c>
      <c r="C626" s="223" t="s">
        <v>634</v>
      </c>
      <c r="D626" s="224"/>
      <c r="E626" s="224"/>
      <c r="F626" s="224"/>
      <c r="G626" s="226"/>
      <c r="H626" s="226"/>
    </row>
    <row r="627" spans="1:8">
      <c r="A627" s="209">
        <f t="shared" si="89"/>
        <v>7</v>
      </c>
      <c r="B627" s="222">
        <v>2083099</v>
      </c>
      <c r="C627" s="223" t="s">
        <v>635</v>
      </c>
      <c r="D627" s="224"/>
      <c r="E627" s="224"/>
      <c r="F627" s="224"/>
      <c r="G627" s="226"/>
      <c r="H627" s="226"/>
    </row>
    <row r="628" s="208" customFormat="1" spans="1:8">
      <c r="A628" s="208">
        <v>5</v>
      </c>
      <c r="B628" s="227">
        <v>2089999</v>
      </c>
      <c r="C628" s="239" t="s">
        <v>636</v>
      </c>
      <c r="D628" s="229">
        <v>24120</v>
      </c>
      <c r="E628" s="229"/>
      <c r="F628" s="229">
        <v>25016</v>
      </c>
      <c r="G628" s="230"/>
      <c r="H628" s="230"/>
    </row>
    <row r="629" spans="1:8">
      <c r="A629" s="209">
        <f t="shared" ref="A629:A692" si="100">LEN(B629)</f>
        <v>3</v>
      </c>
      <c r="B629" s="222">
        <v>210</v>
      </c>
      <c r="C629" s="223" t="s">
        <v>637</v>
      </c>
      <c r="D629" s="224">
        <f t="shared" ref="D629:F629" si="101">SUM(D630,D635,D650,D654,D666,D669,D673,D678,D682,D686,D689,D698,D699)</f>
        <v>30723</v>
      </c>
      <c r="E629" s="224">
        <f t="shared" si="101"/>
        <v>30872</v>
      </c>
      <c r="F629" s="225">
        <f t="shared" si="101"/>
        <v>30515</v>
      </c>
      <c r="G629" s="226"/>
      <c r="H629" s="226"/>
    </row>
    <row r="630" s="208" customFormat="1" spans="1:8">
      <c r="A630" s="208">
        <f t="shared" si="100"/>
        <v>5</v>
      </c>
      <c r="B630" s="227">
        <v>21001</v>
      </c>
      <c r="C630" s="239" t="s">
        <v>638</v>
      </c>
      <c r="D630" s="229">
        <f t="shared" ref="D630:F630" si="102">SUM(D631:D634)</f>
        <v>2685</v>
      </c>
      <c r="E630" s="229">
        <f t="shared" si="102"/>
        <v>271</v>
      </c>
      <c r="F630" s="229">
        <f t="shared" si="102"/>
        <v>2601</v>
      </c>
      <c r="G630" s="230"/>
      <c r="H630" s="230"/>
    </row>
    <row r="631" spans="1:8">
      <c r="A631" s="209">
        <f t="shared" si="100"/>
        <v>7</v>
      </c>
      <c r="B631" s="222">
        <v>2100101</v>
      </c>
      <c r="C631" s="223" t="s">
        <v>197</v>
      </c>
      <c r="D631" s="224">
        <v>2544</v>
      </c>
      <c r="E631" s="224">
        <v>167</v>
      </c>
      <c r="F631" s="224">
        <v>2601</v>
      </c>
      <c r="G631" s="226"/>
      <c r="H631" s="226"/>
    </row>
    <row r="632" spans="1:8">
      <c r="A632" s="209">
        <f t="shared" si="100"/>
        <v>7</v>
      </c>
      <c r="B632" s="222">
        <v>2100102</v>
      </c>
      <c r="C632" s="223" t="s">
        <v>198</v>
      </c>
      <c r="D632" s="224">
        <v>141</v>
      </c>
      <c r="E632" s="224"/>
      <c r="F632" s="224"/>
      <c r="G632" s="226"/>
      <c r="H632" s="226"/>
    </row>
    <row r="633" spans="1:8">
      <c r="A633" s="209">
        <f t="shared" si="100"/>
        <v>7</v>
      </c>
      <c r="B633" s="222">
        <v>2100103</v>
      </c>
      <c r="C633" s="223" t="s">
        <v>199</v>
      </c>
      <c r="D633" s="224"/>
      <c r="E633" s="224"/>
      <c r="F633" s="224"/>
      <c r="G633" s="226"/>
      <c r="H633" s="226"/>
    </row>
    <row r="634" spans="1:8">
      <c r="A634" s="209">
        <f t="shared" si="100"/>
        <v>7</v>
      </c>
      <c r="B634" s="222">
        <v>2100199</v>
      </c>
      <c r="C634" s="223" t="s">
        <v>639</v>
      </c>
      <c r="D634" s="224"/>
      <c r="E634" s="224">
        <v>104</v>
      </c>
      <c r="F634" s="224"/>
      <c r="G634" s="226"/>
      <c r="H634" s="226"/>
    </row>
    <row r="635" s="208" customFormat="1" spans="1:8">
      <c r="A635" s="208">
        <f t="shared" si="100"/>
        <v>5</v>
      </c>
      <c r="B635" s="227">
        <v>21002</v>
      </c>
      <c r="C635" s="239" t="s">
        <v>640</v>
      </c>
      <c r="D635" s="229">
        <f t="shared" ref="D635:F635" si="103">SUM(D636:D649)</f>
        <v>16</v>
      </c>
      <c r="E635" s="229">
        <f t="shared" si="103"/>
        <v>1233</v>
      </c>
      <c r="F635" s="229">
        <f t="shared" si="103"/>
        <v>16</v>
      </c>
      <c r="G635" s="230"/>
      <c r="H635" s="230"/>
    </row>
    <row r="636" spans="1:8">
      <c r="A636" s="209">
        <f t="shared" si="100"/>
        <v>7</v>
      </c>
      <c r="B636" s="222">
        <v>2100201</v>
      </c>
      <c r="C636" s="223" t="s">
        <v>641</v>
      </c>
      <c r="D636" s="224">
        <v>16</v>
      </c>
      <c r="E636" s="224"/>
      <c r="F636" s="224">
        <v>16</v>
      </c>
      <c r="G636" s="226"/>
      <c r="H636" s="226"/>
    </row>
    <row r="637" spans="1:8">
      <c r="A637" s="209">
        <f t="shared" si="100"/>
        <v>7</v>
      </c>
      <c r="B637" s="222">
        <v>2100202</v>
      </c>
      <c r="C637" s="223" t="s">
        <v>642</v>
      </c>
      <c r="D637" s="224"/>
      <c r="E637" s="224"/>
      <c r="F637" s="224"/>
      <c r="G637" s="226"/>
      <c r="H637" s="226"/>
    </row>
    <row r="638" spans="1:8">
      <c r="A638" s="209">
        <f t="shared" si="100"/>
        <v>7</v>
      </c>
      <c r="B638" s="222">
        <v>2100203</v>
      </c>
      <c r="C638" s="223" t="s">
        <v>643</v>
      </c>
      <c r="D638" s="224"/>
      <c r="E638" s="224"/>
      <c r="F638" s="224"/>
      <c r="G638" s="226"/>
      <c r="H638" s="226"/>
    </row>
    <row r="639" spans="1:8">
      <c r="A639" s="209">
        <f t="shared" si="100"/>
        <v>7</v>
      </c>
      <c r="B639" s="222">
        <v>2100204</v>
      </c>
      <c r="C639" s="223" t="s">
        <v>644</v>
      </c>
      <c r="D639" s="224"/>
      <c r="E639" s="224"/>
      <c r="F639" s="224"/>
      <c r="G639" s="248"/>
      <c r="H639" s="248"/>
    </row>
    <row r="640" spans="1:8">
      <c r="A640" s="209">
        <f t="shared" si="100"/>
        <v>7</v>
      </c>
      <c r="B640" s="222">
        <v>2100205</v>
      </c>
      <c r="C640" s="223" t="s">
        <v>645</v>
      </c>
      <c r="D640" s="224"/>
      <c r="E640" s="224"/>
      <c r="F640" s="224"/>
      <c r="G640" s="248"/>
      <c r="H640" s="248"/>
    </row>
    <row r="641" spans="1:8">
      <c r="A641" s="209">
        <f t="shared" si="100"/>
        <v>7</v>
      </c>
      <c r="B641" s="222">
        <v>2100206</v>
      </c>
      <c r="C641" s="223" t="s">
        <v>646</v>
      </c>
      <c r="D641" s="224"/>
      <c r="E641" s="224">
        <v>950</v>
      </c>
      <c r="F641" s="224"/>
      <c r="G641" s="248"/>
      <c r="H641" s="248"/>
    </row>
    <row r="642" spans="1:8">
      <c r="A642" s="209">
        <f t="shared" si="100"/>
        <v>7</v>
      </c>
      <c r="B642" s="222">
        <v>2100207</v>
      </c>
      <c r="C642" s="223" t="s">
        <v>647</v>
      </c>
      <c r="D642" s="224"/>
      <c r="E642" s="224"/>
      <c r="F642" s="224"/>
      <c r="G642" s="226"/>
      <c r="H642" s="226"/>
    </row>
    <row r="643" spans="1:8">
      <c r="A643" s="209">
        <f t="shared" si="100"/>
        <v>7</v>
      </c>
      <c r="B643" s="222">
        <v>2100208</v>
      </c>
      <c r="C643" s="223" t="s">
        <v>648</v>
      </c>
      <c r="D643" s="224"/>
      <c r="E643" s="224"/>
      <c r="F643" s="224"/>
      <c r="G643" s="226"/>
      <c r="H643" s="226"/>
    </row>
    <row r="644" spans="1:8">
      <c r="A644" s="209">
        <f t="shared" si="100"/>
        <v>7</v>
      </c>
      <c r="B644" s="222">
        <v>2100209</v>
      </c>
      <c r="C644" s="223" t="s">
        <v>649</v>
      </c>
      <c r="D644" s="224"/>
      <c r="E644" s="224"/>
      <c r="F644" s="224"/>
      <c r="G644" s="226"/>
      <c r="H644" s="226"/>
    </row>
    <row r="645" spans="1:8">
      <c r="A645" s="209">
        <f t="shared" si="100"/>
        <v>7</v>
      </c>
      <c r="B645" s="222">
        <v>2100210</v>
      </c>
      <c r="C645" s="223" t="s">
        <v>650</v>
      </c>
      <c r="D645" s="224"/>
      <c r="E645" s="224"/>
      <c r="F645" s="224"/>
      <c r="G645" s="226"/>
      <c r="H645" s="226"/>
    </row>
    <row r="646" spans="1:8">
      <c r="A646" s="209">
        <f t="shared" si="100"/>
        <v>7</v>
      </c>
      <c r="B646" s="222">
        <v>2100211</v>
      </c>
      <c r="C646" s="223" t="s">
        <v>651</v>
      </c>
      <c r="D646" s="224"/>
      <c r="E646" s="224"/>
      <c r="F646" s="224"/>
      <c r="G646" s="226"/>
      <c r="H646" s="226"/>
    </row>
    <row r="647" spans="1:8">
      <c r="A647" s="209">
        <f t="shared" si="100"/>
        <v>7</v>
      </c>
      <c r="B647" s="222">
        <v>2100212</v>
      </c>
      <c r="C647" s="223" t="s">
        <v>652</v>
      </c>
      <c r="D647" s="224"/>
      <c r="E647" s="224"/>
      <c r="F647" s="224"/>
      <c r="G647" s="226"/>
      <c r="H647" s="226"/>
    </row>
    <row r="648" spans="1:8">
      <c r="A648" s="209">
        <f t="shared" si="100"/>
        <v>7</v>
      </c>
      <c r="B648" s="222">
        <v>2100213</v>
      </c>
      <c r="C648" s="223" t="s">
        <v>653</v>
      </c>
      <c r="D648" s="224"/>
      <c r="E648" s="224"/>
      <c r="F648" s="224"/>
      <c r="G648" s="226"/>
      <c r="H648" s="226"/>
    </row>
    <row r="649" spans="1:8">
      <c r="A649" s="209">
        <f t="shared" si="100"/>
        <v>7</v>
      </c>
      <c r="B649" s="222">
        <v>2100299</v>
      </c>
      <c r="C649" s="223" t="s">
        <v>654</v>
      </c>
      <c r="D649" s="224"/>
      <c r="E649" s="224">
        <v>283</v>
      </c>
      <c r="F649" s="224"/>
      <c r="G649" s="226"/>
      <c r="H649" s="226"/>
    </row>
    <row r="650" s="208" customFormat="1" spans="1:8">
      <c r="A650" s="208">
        <f t="shared" si="100"/>
        <v>5</v>
      </c>
      <c r="B650" s="227">
        <v>21003</v>
      </c>
      <c r="C650" s="239" t="s">
        <v>655</v>
      </c>
      <c r="D650" s="229">
        <f t="shared" ref="D650:F650" si="104">SUM(D651:D653)</f>
        <v>0</v>
      </c>
      <c r="E650" s="229">
        <f t="shared" si="104"/>
        <v>769</v>
      </c>
      <c r="F650" s="229">
        <f t="shared" si="104"/>
        <v>0</v>
      </c>
      <c r="G650" s="247"/>
      <c r="H650" s="247"/>
    </row>
    <row r="651" spans="1:8">
      <c r="A651" s="209">
        <f t="shared" si="100"/>
        <v>7</v>
      </c>
      <c r="B651" s="222">
        <v>2100301</v>
      </c>
      <c r="C651" s="223" t="s">
        <v>656</v>
      </c>
      <c r="D651" s="224"/>
      <c r="E651" s="224"/>
      <c r="F651" s="224"/>
      <c r="G651" s="248"/>
      <c r="H651" s="248"/>
    </row>
    <row r="652" spans="1:8">
      <c r="A652" s="209">
        <f t="shared" si="100"/>
        <v>7</v>
      </c>
      <c r="B652" s="222">
        <v>2100302</v>
      </c>
      <c r="C652" s="223" t="s">
        <v>657</v>
      </c>
      <c r="D652" s="224"/>
      <c r="E652" s="224">
        <v>129</v>
      </c>
      <c r="F652" s="224"/>
      <c r="G652" s="248"/>
      <c r="H652" s="248"/>
    </row>
    <row r="653" spans="1:8">
      <c r="A653" s="209">
        <f t="shared" si="100"/>
        <v>7</v>
      </c>
      <c r="B653" s="222">
        <v>2100399</v>
      </c>
      <c r="C653" s="223" t="s">
        <v>658</v>
      </c>
      <c r="D653" s="224"/>
      <c r="E653" s="224">
        <v>640</v>
      </c>
      <c r="F653" s="224"/>
      <c r="G653" s="248"/>
      <c r="H653" s="248"/>
    </row>
    <row r="654" s="208" customFormat="1" spans="1:8">
      <c r="A654" s="208">
        <f t="shared" si="100"/>
        <v>5</v>
      </c>
      <c r="B654" s="227">
        <v>21004</v>
      </c>
      <c r="C654" s="239" t="s">
        <v>659</v>
      </c>
      <c r="D654" s="229">
        <f t="shared" ref="D654:F654" si="105">SUM(D655:D665)</f>
        <v>1727</v>
      </c>
      <c r="E654" s="229">
        <f t="shared" si="105"/>
        <v>4979</v>
      </c>
      <c r="F654" s="229">
        <f t="shared" si="105"/>
        <v>1723</v>
      </c>
      <c r="G654" s="247"/>
      <c r="H654" s="247"/>
    </row>
    <row r="655" spans="1:8">
      <c r="A655" s="209">
        <f t="shared" si="100"/>
        <v>7</v>
      </c>
      <c r="B655" s="222">
        <v>2100401</v>
      </c>
      <c r="C655" s="223" t="s">
        <v>660</v>
      </c>
      <c r="D655" s="224">
        <v>920</v>
      </c>
      <c r="E655" s="224">
        <v>680</v>
      </c>
      <c r="F655" s="224">
        <v>833</v>
      </c>
      <c r="G655" s="248"/>
      <c r="H655" s="248"/>
    </row>
    <row r="656" spans="1:8">
      <c r="A656" s="209">
        <f t="shared" si="100"/>
        <v>7</v>
      </c>
      <c r="B656" s="222">
        <v>2100402</v>
      </c>
      <c r="C656" s="223" t="s">
        <v>661</v>
      </c>
      <c r="D656" s="224"/>
      <c r="E656" s="224">
        <v>115</v>
      </c>
      <c r="F656" s="224"/>
      <c r="G656" s="248"/>
      <c r="H656" s="248"/>
    </row>
    <row r="657" spans="1:8">
      <c r="A657" s="209">
        <f t="shared" si="100"/>
        <v>7</v>
      </c>
      <c r="B657" s="222">
        <v>2100403</v>
      </c>
      <c r="C657" s="223" t="s">
        <v>662</v>
      </c>
      <c r="D657" s="224">
        <v>752</v>
      </c>
      <c r="E657" s="224">
        <v>554</v>
      </c>
      <c r="F657" s="224">
        <v>711</v>
      </c>
      <c r="G657" s="248"/>
      <c r="H657" s="248"/>
    </row>
    <row r="658" spans="1:8">
      <c r="A658" s="209">
        <f t="shared" si="100"/>
        <v>7</v>
      </c>
      <c r="B658" s="222">
        <v>2100404</v>
      </c>
      <c r="C658" s="223" t="s">
        <v>663</v>
      </c>
      <c r="D658" s="224"/>
      <c r="E658" s="224"/>
      <c r="F658" s="224"/>
      <c r="G658" s="248"/>
      <c r="H658" s="248"/>
    </row>
    <row r="659" spans="1:8">
      <c r="A659" s="209">
        <f t="shared" si="100"/>
        <v>7</v>
      </c>
      <c r="B659" s="222">
        <v>2100405</v>
      </c>
      <c r="C659" s="223" t="s">
        <v>664</v>
      </c>
      <c r="D659" s="224"/>
      <c r="E659" s="224"/>
      <c r="F659" s="224"/>
      <c r="G659" s="226"/>
      <c r="H659" s="226"/>
    </row>
    <row r="660" spans="1:8">
      <c r="A660" s="209">
        <f t="shared" si="100"/>
        <v>7</v>
      </c>
      <c r="B660" s="222">
        <v>2100406</v>
      </c>
      <c r="C660" s="223" t="s">
        <v>665</v>
      </c>
      <c r="D660" s="224"/>
      <c r="E660" s="224"/>
      <c r="F660" s="224"/>
      <c r="G660" s="226"/>
      <c r="H660" s="226"/>
    </row>
    <row r="661" spans="1:8">
      <c r="A661" s="209">
        <f t="shared" si="100"/>
        <v>7</v>
      </c>
      <c r="B661" s="222">
        <v>2100407</v>
      </c>
      <c r="C661" s="223" t="s">
        <v>666</v>
      </c>
      <c r="D661" s="224"/>
      <c r="E661" s="224"/>
      <c r="F661" s="224">
        <v>179</v>
      </c>
      <c r="G661" s="226"/>
      <c r="H661" s="226"/>
    </row>
    <row r="662" spans="1:8">
      <c r="A662" s="209">
        <f t="shared" si="100"/>
        <v>7</v>
      </c>
      <c r="B662" s="222">
        <v>2100408</v>
      </c>
      <c r="C662" s="223" t="s">
        <v>667</v>
      </c>
      <c r="D662" s="224">
        <v>55</v>
      </c>
      <c r="E662" s="224">
        <v>2340</v>
      </c>
      <c r="F662" s="224"/>
      <c r="G662" s="226"/>
      <c r="H662" s="226"/>
    </row>
    <row r="663" spans="1:8">
      <c r="A663" s="209">
        <f t="shared" si="100"/>
        <v>7</v>
      </c>
      <c r="B663" s="222">
        <v>2100409</v>
      </c>
      <c r="C663" s="223" t="s">
        <v>668</v>
      </c>
      <c r="D663" s="224"/>
      <c r="E663" s="224">
        <v>517</v>
      </c>
      <c r="F663" s="224"/>
      <c r="G663" s="226"/>
      <c r="H663" s="226"/>
    </row>
    <row r="664" spans="1:8">
      <c r="A664" s="209">
        <f t="shared" si="100"/>
        <v>7</v>
      </c>
      <c r="B664" s="222">
        <v>2100410</v>
      </c>
      <c r="C664" s="223" t="s">
        <v>669</v>
      </c>
      <c r="D664" s="224"/>
      <c r="E664" s="224"/>
      <c r="F664" s="224"/>
      <c r="G664" s="226"/>
      <c r="H664" s="226"/>
    </row>
    <row r="665" spans="1:8">
      <c r="A665" s="209">
        <f t="shared" si="100"/>
        <v>7</v>
      </c>
      <c r="B665" s="222">
        <v>2100499</v>
      </c>
      <c r="C665" s="223" t="s">
        <v>670</v>
      </c>
      <c r="D665" s="224"/>
      <c r="E665" s="224">
        <v>773</v>
      </c>
      <c r="F665" s="224"/>
      <c r="G665" s="226"/>
      <c r="H665" s="226"/>
    </row>
    <row r="666" s="208" customFormat="1" spans="1:8">
      <c r="A666" s="208">
        <f t="shared" si="100"/>
        <v>5</v>
      </c>
      <c r="B666" s="227">
        <v>21006</v>
      </c>
      <c r="C666" s="239" t="s">
        <v>671</v>
      </c>
      <c r="D666" s="229">
        <f t="shared" ref="D666:F666" si="106">SUM(D667:D668)</f>
        <v>0</v>
      </c>
      <c r="E666" s="229">
        <f t="shared" si="106"/>
        <v>40</v>
      </c>
      <c r="F666" s="229">
        <f t="shared" si="106"/>
        <v>0</v>
      </c>
      <c r="G666" s="230"/>
      <c r="H666" s="230"/>
    </row>
    <row r="667" spans="1:8">
      <c r="A667" s="209">
        <f t="shared" si="100"/>
        <v>7</v>
      </c>
      <c r="B667" s="222">
        <v>2100601</v>
      </c>
      <c r="C667" s="223" t="s">
        <v>672</v>
      </c>
      <c r="D667" s="224"/>
      <c r="E667" s="224">
        <v>40</v>
      </c>
      <c r="F667" s="224"/>
      <c r="G667" s="226"/>
      <c r="H667" s="226"/>
    </row>
    <row r="668" spans="1:8">
      <c r="A668" s="209">
        <f t="shared" si="100"/>
        <v>7</v>
      </c>
      <c r="B668" s="222">
        <v>2100699</v>
      </c>
      <c r="C668" s="223" t="s">
        <v>673</v>
      </c>
      <c r="D668" s="224"/>
      <c r="E668" s="224"/>
      <c r="F668" s="224"/>
      <c r="G668" s="226"/>
      <c r="H668" s="226"/>
    </row>
    <row r="669" s="208" customFormat="1" spans="1:8">
      <c r="A669" s="208">
        <f t="shared" si="100"/>
        <v>5</v>
      </c>
      <c r="B669" s="227">
        <v>21007</v>
      </c>
      <c r="C669" s="239" t="s">
        <v>674</v>
      </c>
      <c r="D669" s="229">
        <f t="shared" ref="D669:F669" si="107">SUM(D670:D672)</f>
        <v>29</v>
      </c>
      <c r="E669" s="229">
        <f t="shared" si="107"/>
        <v>1390</v>
      </c>
      <c r="F669" s="229">
        <f t="shared" si="107"/>
        <v>35</v>
      </c>
      <c r="G669" s="230"/>
      <c r="H669" s="230"/>
    </row>
    <row r="670" spans="1:8">
      <c r="A670" s="209">
        <f t="shared" si="100"/>
        <v>7</v>
      </c>
      <c r="B670" s="222">
        <v>2100716</v>
      </c>
      <c r="C670" s="223" t="s">
        <v>675</v>
      </c>
      <c r="D670" s="224">
        <v>29</v>
      </c>
      <c r="E670" s="224">
        <v>343</v>
      </c>
      <c r="F670" s="224">
        <v>35</v>
      </c>
      <c r="G670" s="226"/>
      <c r="H670" s="226"/>
    </row>
    <row r="671" spans="1:8">
      <c r="A671" s="209">
        <f t="shared" si="100"/>
        <v>7</v>
      </c>
      <c r="B671" s="222">
        <v>2100717</v>
      </c>
      <c r="C671" s="223" t="s">
        <v>676</v>
      </c>
      <c r="D671" s="224"/>
      <c r="E671" s="224">
        <v>1047</v>
      </c>
      <c r="F671" s="224"/>
      <c r="G671" s="226"/>
      <c r="H671" s="226"/>
    </row>
    <row r="672" spans="1:8">
      <c r="A672" s="209">
        <f t="shared" si="100"/>
        <v>7</v>
      </c>
      <c r="B672" s="222">
        <v>2100799</v>
      </c>
      <c r="C672" s="223" t="s">
        <v>677</v>
      </c>
      <c r="D672" s="224"/>
      <c r="E672" s="224"/>
      <c r="F672" s="224"/>
      <c r="G672" s="226"/>
      <c r="H672" s="226"/>
    </row>
    <row r="673" s="208" customFormat="1" spans="1:8">
      <c r="A673" s="208">
        <f t="shared" si="100"/>
        <v>5</v>
      </c>
      <c r="B673" s="227">
        <v>21011</v>
      </c>
      <c r="C673" s="239" t="s">
        <v>678</v>
      </c>
      <c r="D673" s="229">
        <f t="shared" ref="D673:F673" si="108">SUM(D674:D677)</f>
        <v>0</v>
      </c>
      <c r="E673" s="229">
        <f t="shared" si="108"/>
        <v>0</v>
      </c>
      <c r="F673" s="229">
        <f t="shared" si="108"/>
        <v>0</v>
      </c>
      <c r="G673" s="230"/>
      <c r="H673" s="230"/>
    </row>
    <row r="674" spans="1:8">
      <c r="A674" s="209">
        <f t="shared" si="100"/>
        <v>7</v>
      </c>
      <c r="B674" s="222">
        <v>2101101</v>
      </c>
      <c r="C674" s="223" t="s">
        <v>679</v>
      </c>
      <c r="D674" s="224"/>
      <c r="E674" s="224"/>
      <c r="F674" s="224"/>
      <c r="G674" s="226"/>
      <c r="H674" s="226"/>
    </row>
    <row r="675" spans="1:8">
      <c r="A675" s="209">
        <f t="shared" si="100"/>
        <v>7</v>
      </c>
      <c r="B675" s="222">
        <v>2101102</v>
      </c>
      <c r="C675" s="223" t="s">
        <v>680</v>
      </c>
      <c r="D675" s="224"/>
      <c r="E675" s="224"/>
      <c r="F675" s="224"/>
      <c r="G675" s="226"/>
      <c r="H675" s="226"/>
    </row>
    <row r="676" spans="1:8">
      <c r="A676" s="209">
        <f t="shared" si="100"/>
        <v>7</v>
      </c>
      <c r="B676" s="222">
        <v>2101103</v>
      </c>
      <c r="C676" s="223" t="s">
        <v>681</v>
      </c>
      <c r="D676" s="224"/>
      <c r="E676" s="224"/>
      <c r="F676" s="224"/>
      <c r="G676" s="226"/>
      <c r="H676" s="226"/>
    </row>
    <row r="677" spans="1:8">
      <c r="A677" s="209">
        <f t="shared" si="100"/>
        <v>7</v>
      </c>
      <c r="B677" s="222">
        <v>2101199</v>
      </c>
      <c r="C677" s="223" t="s">
        <v>682</v>
      </c>
      <c r="D677" s="224"/>
      <c r="E677" s="224"/>
      <c r="F677" s="224"/>
      <c r="G677" s="226"/>
      <c r="H677" s="226"/>
    </row>
    <row r="678" s="208" customFormat="1" spans="1:8">
      <c r="A678" s="208">
        <f t="shared" si="100"/>
        <v>5</v>
      </c>
      <c r="B678" s="227">
        <v>21012</v>
      </c>
      <c r="C678" s="239" t="s">
        <v>683</v>
      </c>
      <c r="D678" s="229">
        <f t="shared" ref="D678:F678" si="109">SUM(D679:D681)</f>
        <v>1168</v>
      </c>
      <c r="E678" s="229">
        <f t="shared" si="109"/>
        <v>20422</v>
      </c>
      <c r="F678" s="229">
        <f t="shared" si="109"/>
        <v>1054</v>
      </c>
      <c r="G678" s="230"/>
      <c r="H678" s="230"/>
    </row>
    <row r="679" spans="1:8">
      <c r="A679" s="209">
        <f t="shared" si="100"/>
        <v>7</v>
      </c>
      <c r="B679" s="222">
        <v>2101201</v>
      </c>
      <c r="C679" s="223" t="s">
        <v>684</v>
      </c>
      <c r="D679" s="224">
        <v>104</v>
      </c>
      <c r="E679" s="224"/>
      <c r="F679" s="224">
        <v>240</v>
      </c>
      <c r="G679" s="226"/>
      <c r="H679" s="226"/>
    </row>
    <row r="680" spans="1:8">
      <c r="A680" s="209">
        <f t="shared" si="100"/>
        <v>7</v>
      </c>
      <c r="B680" s="222">
        <v>2101202</v>
      </c>
      <c r="C680" s="223" t="s">
        <v>685</v>
      </c>
      <c r="D680" s="224">
        <v>724</v>
      </c>
      <c r="E680" s="224">
        <v>17044</v>
      </c>
      <c r="F680" s="224">
        <v>764</v>
      </c>
      <c r="G680" s="226"/>
      <c r="H680" s="226"/>
    </row>
    <row r="681" spans="1:8">
      <c r="A681" s="209">
        <f t="shared" si="100"/>
        <v>7</v>
      </c>
      <c r="B681" s="222">
        <v>2101299</v>
      </c>
      <c r="C681" s="223" t="s">
        <v>686</v>
      </c>
      <c r="D681" s="224">
        <v>340</v>
      </c>
      <c r="E681" s="224">
        <v>3378</v>
      </c>
      <c r="F681" s="224">
        <v>50</v>
      </c>
      <c r="G681" s="226"/>
      <c r="H681" s="226"/>
    </row>
    <row r="682" s="208" customFormat="1" spans="1:8">
      <c r="A682" s="208">
        <f t="shared" si="100"/>
        <v>5</v>
      </c>
      <c r="B682" s="227">
        <v>21013</v>
      </c>
      <c r="C682" s="239" t="s">
        <v>687</v>
      </c>
      <c r="D682" s="229">
        <f t="shared" ref="D682:F682" si="110">SUM(D683:D685)</f>
        <v>0</v>
      </c>
      <c r="E682" s="229">
        <f t="shared" si="110"/>
        <v>1346</v>
      </c>
      <c r="F682" s="229">
        <f t="shared" si="110"/>
        <v>0</v>
      </c>
      <c r="G682" s="230"/>
      <c r="H682" s="230"/>
    </row>
    <row r="683" spans="1:8">
      <c r="A683" s="209">
        <f t="shared" si="100"/>
        <v>7</v>
      </c>
      <c r="B683" s="222">
        <v>2101301</v>
      </c>
      <c r="C683" s="223" t="s">
        <v>688</v>
      </c>
      <c r="D683" s="224"/>
      <c r="E683" s="224">
        <v>203</v>
      </c>
      <c r="F683" s="224"/>
      <c r="G683" s="226"/>
      <c r="H683" s="226"/>
    </row>
    <row r="684" spans="1:8">
      <c r="A684" s="209">
        <f t="shared" si="100"/>
        <v>7</v>
      </c>
      <c r="B684" s="222">
        <v>2101302</v>
      </c>
      <c r="C684" s="223" t="s">
        <v>689</v>
      </c>
      <c r="D684" s="224"/>
      <c r="E684" s="224"/>
      <c r="F684" s="224"/>
      <c r="G684" s="226"/>
      <c r="H684" s="226"/>
    </row>
    <row r="685" spans="1:8">
      <c r="A685" s="209">
        <f t="shared" si="100"/>
        <v>7</v>
      </c>
      <c r="B685" s="222">
        <v>2101399</v>
      </c>
      <c r="C685" s="223" t="s">
        <v>690</v>
      </c>
      <c r="D685" s="224"/>
      <c r="E685" s="224">
        <v>1143</v>
      </c>
      <c r="F685" s="224"/>
      <c r="G685" s="226"/>
      <c r="H685" s="226"/>
    </row>
    <row r="686" s="208" customFormat="1" spans="1:8">
      <c r="A686" s="208">
        <f t="shared" si="100"/>
        <v>5</v>
      </c>
      <c r="B686" s="227">
        <v>21014</v>
      </c>
      <c r="C686" s="239" t="s">
        <v>691</v>
      </c>
      <c r="D686" s="229">
        <f t="shared" ref="D686:F686" si="111">SUM(D687:D688)</f>
        <v>0</v>
      </c>
      <c r="E686" s="229">
        <f t="shared" si="111"/>
        <v>101</v>
      </c>
      <c r="F686" s="229">
        <f t="shared" si="111"/>
        <v>0</v>
      </c>
      <c r="G686" s="230"/>
      <c r="H686" s="230"/>
    </row>
    <row r="687" spans="1:8">
      <c r="A687" s="209">
        <f t="shared" si="100"/>
        <v>7</v>
      </c>
      <c r="B687" s="222">
        <v>2101401</v>
      </c>
      <c r="C687" s="223" t="s">
        <v>692</v>
      </c>
      <c r="D687" s="224"/>
      <c r="E687" s="224">
        <v>101</v>
      </c>
      <c r="F687" s="224"/>
      <c r="G687" s="226"/>
      <c r="H687" s="226"/>
    </row>
    <row r="688" spans="1:8">
      <c r="A688" s="209">
        <f t="shared" si="100"/>
        <v>7</v>
      </c>
      <c r="B688" s="222">
        <v>2101499</v>
      </c>
      <c r="C688" s="223" t="s">
        <v>693</v>
      </c>
      <c r="D688" s="224"/>
      <c r="E688" s="224"/>
      <c r="F688" s="224"/>
      <c r="G688" s="226"/>
      <c r="H688" s="226"/>
    </row>
    <row r="689" s="208" customFormat="1" spans="1:8">
      <c r="A689" s="208">
        <f t="shared" si="100"/>
        <v>5</v>
      </c>
      <c r="B689" s="227">
        <v>21015</v>
      </c>
      <c r="C689" s="239" t="s">
        <v>694</v>
      </c>
      <c r="D689" s="229">
        <f t="shared" ref="D689:F689" si="112">SUM(D690:D697)</f>
        <v>0</v>
      </c>
      <c r="E689" s="229">
        <f t="shared" si="112"/>
        <v>109</v>
      </c>
      <c r="F689" s="229">
        <f t="shared" si="112"/>
        <v>0</v>
      </c>
      <c r="G689" s="230"/>
      <c r="H689" s="230"/>
    </row>
    <row r="690" spans="1:8">
      <c r="A690" s="209">
        <f t="shared" si="100"/>
        <v>7</v>
      </c>
      <c r="B690" s="222">
        <v>2101501</v>
      </c>
      <c r="C690" s="223" t="s">
        <v>197</v>
      </c>
      <c r="D690" s="224"/>
      <c r="E690" s="224">
        <v>10</v>
      </c>
      <c r="F690" s="224"/>
      <c r="G690" s="226"/>
      <c r="H690" s="226"/>
    </row>
    <row r="691" spans="1:8">
      <c r="A691" s="209">
        <f t="shared" si="100"/>
        <v>7</v>
      </c>
      <c r="B691" s="222">
        <v>2101502</v>
      </c>
      <c r="C691" s="223" t="s">
        <v>198</v>
      </c>
      <c r="D691" s="224"/>
      <c r="E691" s="224">
        <v>79</v>
      </c>
      <c r="F691" s="224"/>
      <c r="G691" s="226"/>
      <c r="H691" s="226"/>
    </row>
    <row r="692" spans="1:8">
      <c r="A692" s="209">
        <f t="shared" si="100"/>
        <v>7</v>
      </c>
      <c r="B692" s="222">
        <v>2101503</v>
      </c>
      <c r="C692" s="223" t="s">
        <v>199</v>
      </c>
      <c r="D692" s="224"/>
      <c r="E692" s="224"/>
      <c r="F692" s="224"/>
      <c r="G692" s="226"/>
      <c r="H692" s="226"/>
    </row>
    <row r="693" spans="1:8">
      <c r="A693" s="209">
        <f t="shared" ref="A693:A756" si="113">LEN(B693)</f>
        <v>7</v>
      </c>
      <c r="B693" s="222">
        <v>2101504</v>
      </c>
      <c r="C693" s="223" t="s">
        <v>239</v>
      </c>
      <c r="D693" s="224"/>
      <c r="E693" s="224">
        <v>4</v>
      </c>
      <c r="F693" s="224"/>
      <c r="G693" s="226"/>
      <c r="H693" s="226"/>
    </row>
    <row r="694" spans="1:8">
      <c r="A694" s="209">
        <f t="shared" si="113"/>
        <v>7</v>
      </c>
      <c r="B694" s="222">
        <v>2101505</v>
      </c>
      <c r="C694" s="223" t="s">
        <v>695</v>
      </c>
      <c r="D694" s="224"/>
      <c r="E694" s="224"/>
      <c r="F694" s="224"/>
      <c r="G694" s="226"/>
      <c r="H694" s="226"/>
    </row>
    <row r="695" spans="1:8">
      <c r="A695" s="209">
        <f t="shared" si="113"/>
        <v>7</v>
      </c>
      <c r="B695" s="222">
        <v>2101506</v>
      </c>
      <c r="C695" s="223" t="s">
        <v>696</v>
      </c>
      <c r="D695" s="224"/>
      <c r="E695" s="224"/>
      <c r="F695" s="224"/>
      <c r="G695" s="226"/>
      <c r="H695" s="226"/>
    </row>
    <row r="696" spans="1:8">
      <c r="A696" s="209">
        <f t="shared" si="113"/>
        <v>7</v>
      </c>
      <c r="B696" s="222">
        <v>2101550</v>
      </c>
      <c r="C696" s="223" t="s">
        <v>206</v>
      </c>
      <c r="D696" s="224"/>
      <c r="E696" s="224"/>
      <c r="F696" s="224"/>
      <c r="G696" s="226"/>
      <c r="H696" s="226"/>
    </row>
    <row r="697" spans="1:8">
      <c r="A697" s="209">
        <f t="shared" si="113"/>
        <v>7</v>
      </c>
      <c r="B697" s="222">
        <v>2101599</v>
      </c>
      <c r="C697" s="223" t="s">
        <v>697</v>
      </c>
      <c r="D697" s="224"/>
      <c r="E697" s="224">
        <v>16</v>
      </c>
      <c r="F697" s="224"/>
      <c r="G697" s="226"/>
      <c r="H697" s="226"/>
    </row>
    <row r="698" s="208" customFormat="1" spans="1:8">
      <c r="A698" s="208">
        <f t="shared" si="113"/>
        <v>5</v>
      </c>
      <c r="B698" s="227">
        <v>21016</v>
      </c>
      <c r="C698" s="239" t="s">
        <v>698</v>
      </c>
      <c r="D698" s="229"/>
      <c r="E698" s="229"/>
      <c r="F698" s="229"/>
      <c r="G698" s="230"/>
      <c r="H698" s="230"/>
    </row>
    <row r="699" s="208" customFormat="1" spans="1:8">
      <c r="A699" s="208">
        <f t="shared" si="113"/>
        <v>5</v>
      </c>
      <c r="B699" s="227">
        <v>21099</v>
      </c>
      <c r="C699" s="250" t="s">
        <v>699</v>
      </c>
      <c r="D699" s="229">
        <v>25098</v>
      </c>
      <c r="E699" s="229">
        <v>212</v>
      </c>
      <c r="F699" s="229">
        <v>25086</v>
      </c>
      <c r="G699" s="230"/>
      <c r="H699" s="230"/>
    </row>
    <row r="700" spans="1:8">
      <c r="A700" s="209">
        <f t="shared" si="113"/>
        <v>3</v>
      </c>
      <c r="B700" s="222">
        <v>211</v>
      </c>
      <c r="C700" s="251" t="s">
        <v>700</v>
      </c>
      <c r="D700" s="225">
        <f t="shared" ref="D700:F700" si="114">SUM(D701,D711,D715,D724,D731,D738,D744,D747,D750,D751,D752,D758,D759,D760,)</f>
        <v>4060</v>
      </c>
      <c r="E700" s="225">
        <f t="shared" si="114"/>
        <v>842</v>
      </c>
      <c r="F700" s="225">
        <f>SUM(F701,F711,F715,F724,F731,F738,F744,F747,F750,F751,F752,F758,F759,F760,F771)</f>
        <v>4081</v>
      </c>
      <c r="G700" s="226"/>
      <c r="H700" s="226"/>
    </row>
    <row r="701" s="208" customFormat="1" spans="1:8">
      <c r="A701" s="208">
        <f t="shared" si="113"/>
        <v>5</v>
      </c>
      <c r="B701" s="227">
        <v>21101</v>
      </c>
      <c r="C701" s="250" t="s">
        <v>701</v>
      </c>
      <c r="D701" s="229">
        <f t="shared" ref="D701:F701" si="115">SUM(D702:D710)</f>
        <v>302</v>
      </c>
      <c r="E701" s="229">
        <f t="shared" si="115"/>
        <v>241</v>
      </c>
      <c r="F701" s="229">
        <f t="shared" si="115"/>
        <v>283</v>
      </c>
      <c r="G701" s="230"/>
      <c r="H701" s="230"/>
    </row>
    <row r="702" spans="1:8">
      <c r="A702" s="209">
        <f t="shared" si="113"/>
        <v>7</v>
      </c>
      <c r="B702" s="222">
        <v>2110101</v>
      </c>
      <c r="C702" s="251" t="s">
        <v>197</v>
      </c>
      <c r="D702" s="224">
        <v>302</v>
      </c>
      <c r="E702" s="224">
        <v>215</v>
      </c>
      <c r="F702" s="224">
        <v>283</v>
      </c>
      <c r="G702" s="226"/>
      <c r="H702" s="226"/>
    </row>
    <row r="703" spans="1:8">
      <c r="A703" s="209">
        <f t="shared" si="113"/>
        <v>7</v>
      </c>
      <c r="B703" s="222">
        <v>2110102</v>
      </c>
      <c r="C703" s="251" t="s">
        <v>198</v>
      </c>
      <c r="D703" s="224"/>
      <c r="E703" s="224"/>
      <c r="F703" s="224"/>
      <c r="G703" s="226"/>
      <c r="H703" s="226"/>
    </row>
    <row r="704" spans="1:8">
      <c r="A704" s="209">
        <f t="shared" si="113"/>
        <v>7</v>
      </c>
      <c r="B704" s="222">
        <v>2110103</v>
      </c>
      <c r="C704" s="251" t="s">
        <v>199</v>
      </c>
      <c r="D704" s="224"/>
      <c r="E704" s="224"/>
      <c r="F704" s="224"/>
      <c r="G704" s="226"/>
      <c r="H704" s="226"/>
    </row>
    <row r="705" spans="1:8">
      <c r="A705" s="209">
        <f t="shared" si="113"/>
        <v>7</v>
      </c>
      <c r="B705" s="222">
        <v>2110104</v>
      </c>
      <c r="C705" s="251" t="s">
        <v>702</v>
      </c>
      <c r="D705" s="224"/>
      <c r="E705" s="224"/>
      <c r="F705" s="224"/>
      <c r="G705" s="226"/>
      <c r="H705" s="226"/>
    </row>
    <row r="706" spans="1:8">
      <c r="A706" s="209">
        <f t="shared" si="113"/>
        <v>7</v>
      </c>
      <c r="B706" s="222">
        <v>2110105</v>
      </c>
      <c r="C706" s="251" t="s">
        <v>703</v>
      </c>
      <c r="D706" s="224"/>
      <c r="E706" s="224"/>
      <c r="F706" s="224"/>
      <c r="G706" s="226"/>
      <c r="H706" s="226"/>
    </row>
    <row r="707" spans="1:8">
      <c r="A707" s="209">
        <f t="shared" si="113"/>
        <v>7</v>
      </c>
      <c r="B707" s="222">
        <v>2110106</v>
      </c>
      <c r="C707" s="251" t="s">
        <v>704</v>
      </c>
      <c r="D707" s="224"/>
      <c r="E707" s="224"/>
      <c r="F707" s="224"/>
      <c r="G707" s="226"/>
      <c r="H707" s="226"/>
    </row>
    <row r="708" spans="1:8">
      <c r="A708" s="209">
        <f t="shared" si="113"/>
        <v>7</v>
      </c>
      <c r="B708" s="222">
        <v>2110107</v>
      </c>
      <c r="C708" s="251" t="s">
        <v>705</v>
      </c>
      <c r="D708" s="224"/>
      <c r="E708" s="224"/>
      <c r="F708" s="224"/>
      <c r="G708" s="226"/>
      <c r="H708" s="226"/>
    </row>
    <row r="709" spans="1:8">
      <c r="A709" s="209">
        <f t="shared" si="113"/>
        <v>7</v>
      </c>
      <c r="B709" s="222">
        <v>2110108</v>
      </c>
      <c r="C709" s="251" t="s">
        <v>706</v>
      </c>
      <c r="D709" s="224"/>
      <c r="E709" s="224"/>
      <c r="F709" s="224"/>
      <c r="G709" s="226"/>
      <c r="H709" s="226"/>
    </row>
    <row r="710" spans="1:8">
      <c r="A710" s="209">
        <f t="shared" si="113"/>
        <v>7</v>
      </c>
      <c r="B710" s="222">
        <v>2110199</v>
      </c>
      <c r="C710" s="251" t="s">
        <v>707</v>
      </c>
      <c r="D710" s="224"/>
      <c r="E710" s="224">
        <v>26</v>
      </c>
      <c r="G710" s="226"/>
      <c r="H710" s="226"/>
    </row>
    <row r="711" s="208" customFormat="1" spans="1:8">
      <c r="A711" s="208">
        <f t="shared" si="113"/>
        <v>5</v>
      </c>
      <c r="B711" s="227">
        <v>21102</v>
      </c>
      <c r="C711" s="250" t="s">
        <v>708</v>
      </c>
      <c r="D711" s="229">
        <f t="shared" ref="D711:F711" si="116">SUM(D712:D714)</f>
        <v>0</v>
      </c>
      <c r="E711" s="229">
        <f t="shared" si="116"/>
        <v>48</v>
      </c>
      <c r="F711" s="229">
        <f t="shared" si="116"/>
        <v>0</v>
      </c>
      <c r="G711" s="247"/>
      <c r="H711" s="247"/>
    </row>
    <row r="712" spans="1:8">
      <c r="A712" s="209">
        <f t="shared" si="113"/>
        <v>7</v>
      </c>
      <c r="B712" s="222">
        <v>2110203</v>
      </c>
      <c r="C712" s="251" t="s">
        <v>709</v>
      </c>
      <c r="D712" s="224"/>
      <c r="E712" s="224"/>
      <c r="F712" s="224"/>
      <c r="G712" s="248"/>
      <c r="H712" s="248"/>
    </row>
    <row r="713" spans="1:8">
      <c r="A713" s="209">
        <f t="shared" si="113"/>
        <v>7</v>
      </c>
      <c r="B713" s="222">
        <v>2110204</v>
      </c>
      <c r="C713" s="251" t="s">
        <v>710</v>
      </c>
      <c r="D713" s="224"/>
      <c r="E713" s="224"/>
      <c r="F713" s="224"/>
      <c r="G713" s="248"/>
      <c r="H713" s="248"/>
    </row>
    <row r="714" spans="1:8">
      <c r="A714" s="209">
        <f t="shared" si="113"/>
        <v>7</v>
      </c>
      <c r="B714" s="222">
        <v>2110299</v>
      </c>
      <c r="C714" s="251" t="s">
        <v>711</v>
      </c>
      <c r="D714" s="224"/>
      <c r="E714" s="224">
        <v>48</v>
      </c>
      <c r="F714" s="224"/>
      <c r="G714" s="248"/>
      <c r="H714" s="248"/>
    </row>
    <row r="715" s="208" customFormat="1" spans="1:8">
      <c r="A715" s="208">
        <f t="shared" si="113"/>
        <v>5</v>
      </c>
      <c r="B715" s="227">
        <v>21103</v>
      </c>
      <c r="C715" s="250" t="s">
        <v>712</v>
      </c>
      <c r="D715" s="229">
        <f t="shared" ref="D715:F715" si="117">SUM(D716:D723)</f>
        <v>0</v>
      </c>
      <c r="E715" s="229">
        <f t="shared" si="117"/>
        <v>34</v>
      </c>
      <c r="F715" s="229">
        <f t="shared" si="117"/>
        <v>0</v>
      </c>
      <c r="G715" s="247"/>
      <c r="H715" s="247"/>
    </row>
    <row r="716" spans="1:8">
      <c r="A716" s="209">
        <f t="shared" si="113"/>
        <v>7</v>
      </c>
      <c r="B716" s="222">
        <v>2110301</v>
      </c>
      <c r="C716" s="251" t="s">
        <v>713</v>
      </c>
      <c r="D716" s="224"/>
      <c r="E716" s="224"/>
      <c r="F716" s="224"/>
      <c r="G716" s="248"/>
      <c r="H716" s="248"/>
    </row>
    <row r="717" spans="1:8">
      <c r="A717" s="209">
        <f t="shared" si="113"/>
        <v>7</v>
      </c>
      <c r="B717" s="222">
        <v>2110302</v>
      </c>
      <c r="C717" s="251" t="s">
        <v>714</v>
      </c>
      <c r="D717" s="224"/>
      <c r="E717" s="224">
        <v>34</v>
      </c>
      <c r="F717" s="224"/>
      <c r="G717" s="248"/>
      <c r="H717" s="248"/>
    </row>
    <row r="718" spans="1:8">
      <c r="A718" s="209">
        <f t="shared" si="113"/>
        <v>7</v>
      </c>
      <c r="B718" s="222">
        <v>2110303</v>
      </c>
      <c r="C718" s="251" t="s">
        <v>715</v>
      </c>
      <c r="D718" s="224"/>
      <c r="E718" s="224"/>
      <c r="F718" s="224"/>
      <c r="G718" s="248"/>
      <c r="H718" s="248"/>
    </row>
    <row r="719" spans="1:8">
      <c r="A719" s="209">
        <f t="shared" si="113"/>
        <v>7</v>
      </c>
      <c r="B719" s="222">
        <v>2110304</v>
      </c>
      <c r="C719" s="251" t="s">
        <v>716</v>
      </c>
      <c r="D719" s="224"/>
      <c r="E719" s="224"/>
      <c r="F719" s="224"/>
      <c r="G719" s="248"/>
      <c r="H719" s="248"/>
    </row>
    <row r="720" spans="1:8">
      <c r="A720" s="209">
        <f t="shared" si="113"/>
        <v>7</v>
      </c>
      <c r="B720" s="222">
        <v>2110305</v>
      </c>
      <c r="C720" s="251" t="s">
        <v>717</v>
      </c>
      <c r="D720" s="224"/>
      <c r="E720" s="224"/>
      <c r="F720" s="224"/>
      <c r="G720" s="248"/>
      <c r="H720" s="248"/>
    </row>
    <row r="721" spans="1:8">
      <c r="A721" s="209">
        <f t="shared" si="113"/>
        <v>7</v>
      </c>
      <c r="B721" s="222">
        <v>2110306</v>
      </c>
      <c r="C721" s="251" t="s">
        <v>718</v>
      </c>
      <c r="D721" s="224"/>
      <c r="E721" s="224"/>
      <c r="F721" s="224"/>
      <c r="G721" s="248"/>
      <c r="H721" s="248"/>
    </row>
    <row r="722" spans="1:8">
      <c r="A722" s="209">
        <f t="shared" si="113"/>
        <v>7</v>
      </c>
      <c r="B722" s="222">
        <v>2110307</v>
      </c>
      <c r="C722" s="251" t="s">
        <v>719</v>
      </c>
      <c r="D722" s="224"/>
      <c r="E722" s="224"/>
      <c r="F722" s="224"/>
      <c r="G722" s="248"/>
      <c r="H722" s="248"/>
    </row>
    <row r="723" spans="1:8">
      <c r="A723" s="209">
        <f t="shared" si="113"/>
        <v>7</v>
      </c>
      <c r="B723" s="222">
        <v>2110399</v>
      </c>
      <c r="C723" s="251" t="s">
        <v>720</v>
      </c>
      <c r="D723" s="224"/>
      <c r="E723" s="224"/>
      <c r="F723" s="224"/>
      <c r="G723" s="248"/>
      <c r="H723" s="248"/>
    </row>
    <row r="724" s="208" customFormat="1" spans="1:8">
      <c r="A724" s="208">
        <f t="shared" si="113"/>
        <v>5</v>
      </c>
      <c r="B724" s="227">
        <v>21104</v>
      </c>
      <c r="C724" s="250" t="s">
        <v>721</v>
      </c>
      <c r="D724" s="229">
        <f t="shared" ref="D724:F724" si="118">SUM(D725:D730)</f>
        <v>0</v>
      </c>
      <c r="E724" s="229">
        <f t="shared" si="118"/>
        <v>376</v>
      </c>
      <c r="F724" s="229">
        <f t="shared" si="118"/>
        <v>0</v>
      </c>
      <c r="G724" s="247"/>
      <c r="H724" s="247"/>
    </row>
    <row r="725" spans="1:8">
      <c r="A725" s="209">
        <f t="shared" si="113"/>
        <v>7</v>
      </c>
      <c r="B725" s="222">
        <v>2110401</v>
      </c>
      <c r="C725" s="251" t="s">
        <v>722</v>
      </c>
      <c r="D725" s="224"/>
      <c r="E725" s="224">
        <v>356</v>
      </c>
      <c r="F725" s="224"/>
      <c r="G725" s="248"/>
      <c r="H725" s="248"/>
    </row>
    <row r="726" spans="1:8">
      <c r="A726" s="209">
        <f t="shared" si="113"/>
        <v>7</v>
      </c>
      <c r="B726" s="222">
        <v>2110402</v>
      </c>
      <c r="C726" s="251" t="s">
        <v>723</v>
      </c>
      <c r="D726" s="224"/>
      <c r="E726" s="224"/>
      <c r="F726" s="224"/>
      <c r="G726" s="248"/>
      <c r="H726" s="248"/>
    </row>
    <row r="727" spans="1:8">
      <c r="A727" s="209">
        <f t="shared" si="113"/>
        <v>7</v>
      </c>
      <c r="B727" s="222">
        <v>2110404</v>
      </c>
      <c r="C727" s="251" t="s">
        <v>724</v>
      </c>
      <c r="D727" s="224"/>
      <c r="E727" s="224"/>
      <c r="F727" s="224"/>
      <c r="G727" s="248"/>
      <c r="H727" s="248"/>
    </row>
    <row r="728" spans="1:8">
      <c r="A728" s="209">
        <f t="shared" si="113"/>
        <v>7</v>
      </c>
      <c r="B728" s="222">
        <v>2110405</v>
      </c>
      <c r="C728" s="251" t="s">
        <v>725</v>
      </c>
      <c r="D728" s="224"/>
      <c r="E728" s="224"/>
      <c r="F728" s="224"/>
      <c r="G728" s="248"/>
      <c r="H728" s="248"/>
    </row>
    <row r="729" spans="1:8">
      <c r="A729" s="209">
        <f t="shared" si="113"/>
        <v>7</v>
      </c>
      <c r="B729" s="222">
        <v>2110406</v>
      </c>
      <c r="C729" s="251" t="s">
        <v>726</v>
      </c>
      <c r="D729" s="224"/>
      <c r="E729" s="224"/>
      <c r="F729" s="224"/>
      <c r="G729" s="248"/>
      <c r="H729" s="248"/>
    </row>
    <row r="730" spans="1:8">
      <c r="A730" s="209">
        <f t="shared" si="113"/>
        <v>7</v>
      </c>
      <c r="B730" s="222">
        <v>2110499</v>
      </c>
      <c r="C730" s="251" t="s">
        <v>727</v>
      </c>
      <c r="D730" s="224"/>
      <c r="E730" s="224">
        <v>20</v>
      </c>
      <c r="F730" s="224"/>
      <c r="G730" s="248"/>
      <c r="H730" s="248"/>
    </row>
    <row r="731" s="208" customFormat="1" spans="1:8">
      <c r="A731" s="208">
        <f t="shared" si="113"/>
        <v>5</v>
      </c>
      <c r="B731" s="227">
        <v>21105</v>
      </c>
      <c r="C731" s="250" t="s">
        <v>728</v>
      </c>
      <c r="D731" s="229">
        <f t="shared" ref="D731:F731" si="119">SUM(D732:D737)</f>
        <v>0</v>
      </c>
      <c r="E731" s="229">
        <f t="shared" si="119"/>
        <v>5</v>
      </c>
      <c r="F731" s="229">
        <f t="shared" si="119"/>
        <v>0</v>
      </c>
      <c r="G731" s="230"/>
      <c r="H731" s="230"/>
    </row>
    <row r="732" spans="1:8">
      <c r="A732" s="209">
        <f t="shared" si="113"/>
        <v>7</v>
      </c>
      <c r="B732" s="222">
        <v>2110501</v>
      </c>
      <c r="C732" s="251" t="s">
        <v>729</v>
      </c>
      <c r="D732" s="224"/>
      <c r="E732" s="224"/>
      <c r="F732" s="224"/>
      <c r="G732" s="226"/>
      <c r="H732" s="226"/>
    </row>
    <row r="733" spans="1:8">
      <c r="A733" s="209">
        <f t="shared" si="113"/>
        <v>7</v>
      </c>
      <c r="B733" s="222">
        <v>2110502</v>
      </c>
      <c r="C733" s="251" t="s">
        <v>730</v>
      </c>
      <c r="D733" s="224"/>
      <c r="E733" s="224"/>
      <c r="F733" s="224"/>
      <c r="G733" s="226"/>
      <c r="H733" s="226"/>
    </row>
    <row r="734" spans="1:8">
      <c r="A734" s="209">
        <f t="shared" si="113"/>
        <v>7</v>
      </c>
      <c r="B734" s="222">
        <v>2110503</v>
      </c>
      <c r="C734" s="251" t="s">
        <v>731</v>
      </c>
      <c r="D734" s="224"/>
      <c r="E734" s="224"/>
      <c r="F734" s="224"/>
      <c r="G734" s="226"/>
      <c r="H734" s="226"/>
    </row>
    <row r="735" spans="1:8">
      <c r="A735" s="209">
        <f t="shared" si="113"/>
        <v>7</v>
      </c>
      <c r="B735" s="222">
        <v>2110506</v>
      </c>
      <c r="C735" s="251" t="s">
        <v>732</v>
      </c>
      <c r="D735" s="224"/>
      <c r="E735" s="224"/>
      <c r="F735" s="224"/>
      <c r="G735" s="226"/>
      <c r="H735" s="226"/>
    </row>
    <row r="736" spans="1:8">
      <c r="A736" s="209">
        <f t="shared" si="113"/>
        <v>7</v>
      </c>
      <c r="B736" s="222">
        <v>2110507</v>
      </c>
      <c r="C736" s="251" t="s">
        <v>733</v>
      </c>
      <c r="D736" s="224"/>
      <c r="E736" s="224">
        <v>5</v>
      </c>
      <c r="F736" s="224"/>
      <c r="G736" s="226"/>
      <c r="H736" s="226"/>
    </row>
    <row r="737" spans="1:8">
      <c r="A737" s="209">
        <f t="shared" si="113"/>
        <v>7</v>
      </c>
      <c r="B737" s="222">
        <v>2110599</v>
      </c>
      <c r="C737" s="251" t="s">
        <v>734</v>
      </c>
      <c r="D737" s="224"/>
      <c r="E737" s="224"/>
      <c r="F737" s="224"/>
      <c r="G737" s="226"/>
      <c r="H737" s="226"/>
    </row>
    <row r="738" s="208" customFormat="1" spans="1:8">
      <c r="A738" s="208">
        <f t="shared" si="113"/>
        <v>5</v>
      </c>
      <c r="B738" s="227">
        <v>21106</v>
      </c>
      <c r="C738" s="250" t="s">
        <v>735</v>
      </c>
      <c r="D738" s="229">
        <f t="shared" ref="D738:F738" si="120">SUM(D739:D743)</f>
        <v>0</v>
      </c>
      <c r="E738" s="229">
        <f t="shared" si="120"/>
        <v>0</v>
      </c>
      <c r="F738" s="229">
        <f t="shared" si="120"/>
        <v>0</v>
      </c>
      <c r="G738" s="230"/>
      <c r="H738" s="230"/>
    </row>
    <row r="739" spans="1:8">
      <c r="A739" s="209">
        <f t="shared" si="113"/>
        <v>7</v>
      </c>
      <c r="B739" s="222">
        <v>2110602</v>
      </c>
      <c r="C739" s="251" t="s">
        <v>736</v>
      </c>
      <c r="D739" s="224"/>
      <c r="E739" s="224"/>
      <c r="F739" s="224"/>
      <c r="G739" s="226"/>
      <c r="H739" s="226"/>
    </row>
    <row r="740" spans="1:8">
      <c r="A740" s="209">
        <f t="shared" si="113"/>
        <v>7</v>
      </c>
      <c r="B740" s="222">
        <v>2110603</v>
      </c>
      <c r="C740" s="251" t="s">
        <v>737</v>
      </c>
      <c r="D740" s="224"/>
      <c r="E740" s="224"/>
      <c r="F740" s="224"/>
      <c r="G740" s="226"/>
      <c r="H740" s="226"/>
    </row>
    <row r="741" spans="1:8">
      <c r="A741" s="209">
        <f t="shared" si="113"/>
        <v>7</v>
      </c>
      <c r="B741" s="222">
        <v>2110604</v>
      </c>
      <c r="C741" s="251" t="s">
        <v>738</v>
      </c>
      <c r="D741" s="224"/>
      <c r="E741" s="224"/>
      <c r="F741" s="224"/>
      <c r="G741" s="226"/>
      <c r="H741" s="226"/>
    </row>
    <row r="742" spans="1:8">
      <c r="A742" s="209">
        <f t="shared" si="113"/>
        <v>7</v>
      </c>
      <c r="B742" s="222">
        <v>2110605</v>
      </c>
      <c r="C742" s="251" t="s">
        <v>739</v>
      </c>
      <c r="D742" s="224"/>
      <c r="E742" s="224"/>
      <c r="F742" s="224"/>
      <c r="G742" s="226"/>
      <c r="H742" s="226"/>
    </row>
    <row r="743" spans="1:8">
      <c r="A743" s="209">
        <f t="shared" si="113"/>
        <v>7</v>
      </c>
      <c r="B743" s="222">
        <v>2110699</v>
      </c>
      <c r="C743" s="251" t="s">
        <v>740</v>
      </c>
      <c r="D743" s="224"/>
      <c r="E743" s="224"/>
      <c r="F743" s="224"/>
      <c r="G743" s="226"/>
      <c r="H743" s="226"/>
    </row>
    <row r="744" s="208" customFormat="1" spans="1:8">
      <c r="A744" s="208">
        <f t="shared" si="113"/>
        <v>5</v>
      </c>
      <c r="B744" s="227">
        <v>21107</v>
      </c>
      <c r="C744" s="250" t="s">
        <v>741</v>
      </c>
      <c r="D744" s="229">
        <f t="shared" ref="D744:F744" si="121">SUM(D745:D746)</f>
        <v>0</v>
      </c>
      <c r="E744" s="229">
        <f t="shared" si="121"/>
        <v>0</v>
      </c>
      <c r="F744" s="229">
        <f t="shared" si="121"/>
        <v>0</v>
      </c>
      <c r="G744" s="230"/>
      <c r="H744" s="230"/>
    </row>
    <row r="745" spans="1:8">
      <c r="A745" s="209">
        <f t="shared" si="113"/>
        <v>7</v>
      </c>
      <c r="B745" s="222">
        <v>2110704</v>
      </c>
      <c r="C745" s="251" t="s">
        <v>742</v>
      </c>
      <c r="D745" s="224"/>
      <c r="E745" s="224"/>
      <c r="F745" s="224"/>
      <c r="G745" s="226"/>
      <c r="H745" s="226"/>
    </row>
    <row r="746" spans="1:8">
      <c r="A746" s="209">
        <f t="shared" si="113"/>
        <v>7</v>
      </c>
      <c r="B746" s="222">
        <v>2110799</v>
      </c>
      <c r="C746" s="251" t="s">
        <v>743</v>
      </c>
      <c r="D746" s="224"/>
      <c r="E746" s="224"/>
      <c r="F746" s="224"/>
      <c r="G746" s="226"/>
      <c r="H746" s="226"/>
    </row>
    <row r="747" s="208" customFormat="1" spans="1:8">
      <c r="A747" s="208">
        <f t="shared" si="113"/>
        <v>5</v>
      </c>
      <c r="B747" s="227">
        <v>21108</v>
      </c>
      <c r="C747" s="250" t="s">
        <v>744</v>
      </c>
      <c r="D747" s="229">
        <f t="shared" ref="D747:F747" si="122">SUM(D748:D749)</f>
        <v>0</v>
      </c>
      <c r="E747" s="229">
        <f t="shared" si="122"/>
        <v>0</v>
      </c>
      <c r="F747" s="229">
        <f t="shared" si="122"/>
        <v>0</v>
      </c>
      <c r="G747" s="230"/>
      <c r="H747" s="230"/>
    </row>
    <row r="748" spans="1:8">
      <c r="A748" s="209">
        <f t="shared" si="113"/>
        <v>7</v>
      </c>
      <c r="B748" s="222">
        <v>2110804</v>
      </c>
      <c r="C748" s="251" t="s">
        <v>745</v>
      </c>
      <c r="D748" s="224"/>
      <c r="E748" s="224"/>
      <c r="F748" s="224"/>
      <c r="G748" s="226"/>
      <c r="H748" s="226"/>
    </row>
    <row r="749" spans="1:8">
      <c r="A749" s="209">
        <f t="shared" si="113"/>
        <v>7</v>
      </c>
      <c r="B749" s="222">
        <v>2110899</v>
      </c>
      <c r="C749" s="251" t="s">
        <v>746</v>
      </c>
      <c r="D749" s="224"/>
      <c r="E749" s="224"/>
      <c r="F749" s="224"/>
      <c r="G749" s="226"/>
      <c r="H749" s="226"/>
    </row>
    <row r="750" s="208" customFormat="1" spans="1:8">
      <c r="A750" s="208">
        <f t="shared" si="113"/>
        <v>5</v>
      </c>
      <c r="B750" s="227">
        <v>21109</v>
      </c>
      <c r="C750" s="250" t="s">
        <v>747</v>
      </c>
      <c r="D750" s="229"/>
      <c r="E750" s="229"/>
      <c r="F750" s="229"/>
      <c r="G750" s="230"/>
      <c r="H750" s="230"/>
    </row>
    <row r="751" s="208" customFormat="1" spans="1:8">
      <c r="A751" s="208">
        <f t="shared" si="113"/>
        <v>5</v>
      </c>
      <c r="B751" s="227">
        <v>21110</v>
      </c>
      <c r="C751" s="250" t="s">
        <v>748</v>
      </c>
      <c r="D751" s="229"/>
      <c r="E751" s="229">
        <v>138</v>
      </c>
      <c r="F751" s="229"/>
      <c r="G751" s="230"/>
      <c r="H751" s="230"/>
    </row>
    <row r="752" s="208" customFormat="1" spans="1:8">
      <c r="A752" s="208">
        <f t="shared" si="113"/>
        <v>5</v>
      </c>
      <c r="B752" s="227">
        <v>21111</v>
      </c>
      <c r="C752" s="250" t="s">
        <v>749</v>
      </c>
      <c r="D752" s="229">
        <f t="shared" ref="D752:F752" si="123">SUM(D753:D757)</f>
        <v>0</v>
      </c>
      <c r="E752" s="229">
        <f t="shared" si="123"/>
        <v>0</v>
      </c>
      <c r="F752" s="229">
        <f t="shared" si="123"/>
        <v>0</v>
      </c>
      <c r="G752" s="230"/>
      <c r="H752" s="230"/>
    </row>
    <row r="753" spans="1:8">
      <c r="A753" s="209">
        <f t="shared" si="113"/>
        <v>7</v>
      </c>
      <c r="B753" s="222">
        <v>2111101</v>
      </c>
      <c r="C753" s="251" t="s">
        <v>750</v>
      </c>
      <c r="D753" s="224"/>
      <c r="E753" s="224"/>
      <c r="F753" s="224"/>
      <c r="G753" s="226"/>
      <c r="H753" s="226"/>
    </row>
    <row r="754" spans="1:8">
      <c r="A754" s="209">
        <f t="shared" si="113"/>
        <v>7</v>
      </c>
      <c r="B754" s="222">
        <v>2111102</v>
      </c>
      <c r="C754" s="251" t="s">
        <v>751</v>
      </c>
      <c r="D754" s="224"/>
      <c r="E754" s="224"/>
      <c r="F754" s="224"/>
      <c r="G754" s="226"/>
      <c r="H754" s="226"/>
    </row>
    <row r="755" spans="1:8">
      <c r="A755" s="209">
        <f t="shared" si="113"/>
        <v>7</v>
      </c>
      <c r="B755" s="222">
        <v>2111103</v>
      </c>
      <c r="C755" s="251" t="s">
        <v>752</v>
      </c>
      <c r="D755" s="224"/>
      <c r="E755" s="224"/>
      <c r="F755" s="224"/>
      <c r="G755" s="226"/>
      <c r="H755" s="226"/>
    </row>
    <row r="756" spans="1:8">
      <c r="A756" s="209">
        <f t="shared" si="113"/>
        <v>7</v>
      </c>
      <c r="B756" s="222">
        <v>2111104</v>
      </c>
      <c r="C756" s="251" t="s">
        <v>753</v>
      </c>
      <c r="D756" s="224"/>
      <c r="E756" s="224"/>
      <c r="F756" s="224"/>
      <c r="G756" s="226"/>
      <c r="H756" s="226"/>
    </row>
    <row r="757" spans="1:8">
      <c r="A757" s="209">
        <f t="shared" ref="A757:A770" si="124">LEN(B757)</f>
        <v>7</v>
      </c>
      <c r="B757" s="222">
        <v>2111199</v>
      </c>
      <c r="C757" s="251" t="s">
        <v>754</v>
      </c>
      <c r="D757" s="224"/>
      <c r="E757" s="224"/>
      <c r="F757" s="224"/>
      <c r="G757" s="226"/>
      <c r="H757" s="226"/>
    </row>
    <row r="758" s="208" customFormat="1" spans="1:8">
      <c r="A758" s="208">
        <f t="shared" si="124"/>
        <v>5</v>
      </c>
      <c r="B758" s="227">
        <v>21112</v>
      </c>
      <c r="C758" s="250" t="s">
        <v>755</v>
      </c>
      <c r="D758" s="229"/>
      <c r="E758" s="229"/>
      <c r="F758" s="229"/>
      <c r="G758" s="230"/>
      <c r="H758" s="230"/>
    </row>
    <row r="759" s="208" customFormat="1" spans="1:8">
      <c r="A759" s="208">
        <f t="shared" si="124"/>
        <v>5</v>
      </c>
      <c r="B759" s="227">
        <v>21113</v>
      </c>
      <c r="C759" s="250" t="s">
        <v>756</v>
      </c>
      <c r="D759" s="229"/>
      <c r="E759" s="229"/>
      <c r="F759" s="229"/>
      <c r="G759" s="230"/>
      <c r="H759" s="230"/>
    </row>
    <row r="760" s="208" customFormat="1" spans="1:8">
      <c r="A760" s="208">
        <f t="shared" si="124"/>
        <v>5</v>
      </c>
      <c r="B760" s="227">
        <v>21114</v>
      </c>
      <c r="C760" s="250" t="s">
        <v>757</v>
      </c>
      <c r="D760" s="229">
        <f t="shared" ref="D760:F760" si="125">SUM(D761:D771)</f>
        <v>3758</v>
      </c>
      <c r="E760" s="229">
        <f t="shared" si="125"/>
        <v>0</v>
      </c>
      <c r="F760" s="229"/>
      <c r="G760" s="230"/>
      <c r="H760" s="230"/>
    </row>
    <row r="761" spans="1:8">
      <c r="A761" s="209">
        <f t="shared" si="124"/>
        <v>7</v>
      </c>
      <c r="B761" s="222">
        <v>2111401</v>
      </c>
      <c r="C761" s="251" t="s">
        <v>197</v>
      </c>
      <c r="D761" s="224"/>
      <c r="E761" s="224"/>
      <c r="F761" s="224"/>
      <c r="G761" s="226"/>
      <c r="H761" s="226"/>
    </row>
    <row r="762" spans="1:8">
      <c r="A762" s="209">
        <f t="shared" si="124"/>
        <v>7</v>
      </c>
      <c r="B762" s="222">
        <v>2111402</v>
      </c>
      <c r="C762" s="251" t="s">
        <v>198</v>
      </c>
      <c r="D762" s="224"/>
      <c r="E762" s="224"/>
      <c r="F762" s="224"/>
      <c r="G762" s="226"/>
      <c r="H762" s="226"/>
    </row>
    <row r="763" spans="1:8">
      <c r="A763" s="209">
        <f t="shared" si="124"/>
        <v>7</v>
      </c>
      <c r="B763" s="222">
        <v>2111403</v>
      </c>
      <c r="C763" s="251" t="s">
        <v>199</v>
      </c>
      <c r="D763" s="224"/>
      <c r="E763" s="224"/>
      <c r="F763" s="224"/>
      <c r="G763" s="226"/>
      <c r="H763" s="226"/>
    </row>
    <row r="764" spans="1:8">
      <c r="A764" s="209">
        <f t="shared" si="124"/>
        <v>7</v>
      </c>
      <c r="B764" s="222">
        <v>2111406</v>
      </c>
      <c r="C764" s="251" t="s">
        <v>758</v>
      </c>
      <c r="D764" s="224"/>
      <c r="E764" s="224"/>
      <c r="F764" s="224"/>
      <c r="G764" s="226"/>
      <c r="H764" s="226"/>
    </row>
    <row r="765" spans="1:8">
      <c r="A765" s="209">
        <f t="shared" si="124"/>
        <v>7</v>
      </c>
      <c r="B765" s="222">
        <v>2111407</v>
      </c>
      <c r="C765" s="251" t="s">
        <v>759</v>
      </c>
      <c r="D765" s="224"/>
      <c r="E765" s="224"/>
      <c r="F765" s="224"/>
      <c r="G765" s="226"/>
      <c r="H765" s="226"/>
    </row>
    <row r="766" spans="1:8">
      <c r="A766" s="209">
        <f t="shared" si="124"/>
        <v>7</v>
      </c>
      <c r="B766" s="222">
        <v>2111408</v>
      </c>
      <c r="C766" s="251" t="s">
        <v>760</v>
      </c>
      <c r="D766" s="224"/>
      <c r="E766" s="224"/>
      <c r="F766" s="224"/>
      <c r="G766" s="226"/>
      <c r="H766" s="226"/>
    </row>
    <row r="767" spans="1:8">
      <c r="A767" s="209">
        <f t="shared" si="124"/>
        <v>7</v>
      </c>
      <c r="B767" s="222">
        <v>2111411</v>
      </c>
      <c r="C767" s="251" t="s">
        <v>239</v>
      </c>
      <c r="D767" s="224"/>
      <c r="E767" s="224"/>
      <c r="F767" s="224"/>
      <c r="G767" s="226"/>
      <c r="H767" s="226"/>
    </row>
    <row r="768" spans="1:8">
      <c r="A768" s="209">
        <f t="shared" si="124"/>
        <v>7</v>
      </c>
      <c r="B768" s="222">
        <v>2111413</v>
      </c>
      <c r="C768" s="251" t="s">
        <v>761</v>
      </c>
      <c r="D768" s="224"/>
      <c r="E768" s="224"/>
      <c r="F768" s="224"/>
      <c r="G768" s="226"/>
      <c r="H768" s="226"/>
    </row>
    <row r="769" spans="1:8">
      <c r="A769" s="209">
        <f t="shared" si="124"/>
        <v>7</v>
      </c>
      <c r="B769" s="222">
        <v>2111450</v>
      </c>
      <c r="C769" s="251" t="s">
        <v>206</v>
      </c>
      <c r="D769" s="224"/>
      <c r="E769" s="224"/>
      <c r="F769" s="224"/>
      <c r="G769" s="226"/>
      <c r="H769" s="226"/>
    </row>
    <row r="770" spans="1:8">
      <c r="A770" s="209">
        <f t="shared" si="124"/>
        <v>7</v>
      </c>
      <c r="B770" s="222">
        <v>2111499</v>
      </c>
      <c r="C770" s="251" t="s">
        <v>762</v>
      </c>
      <c r="D770" s="224"/>
      <c r="E770" s="224"/>
      <c r="F770" s="224"/>
      <c r="G770" s="226"/>
      <c r="H770" s="226"/>
    </row>
    <row r="771" s="208" customFormat="1" spans="1:8">
      <c r="A771" s="208">
        <v>5</v>
      </c>
      <c r="B771" s="227">
        <v>2119999</v>
      </c>
      <c r="C771" s="250" t="s">
        <v>763</v>
      </c>
      <c r="D771" s="229">
        <v>3758</v>
      </c>
      <c r="E771" s="229"/>
      <c r="F771" s="229">
        <v>3798</v>
      </c>
      <c r="G771" s="230"/>
      <c r="H771" s="230"/>
    </row>
    <row r="772" spans="1:8">
      <c r="A772" s="209">
        <f t="shared" ref="A772:A835" si="126">LEN(B772)</f>
        <v>3</v>
      </c>
      <c r="B772" s="222">
        <v>212</v>
      </c>
      <c r="C772" s="251" t="s">
        <v>764</v>
      </c>
      <c r="D772" s="224">
        <f t="shared" ref="D772:F772" si="127">SUM(D773,D784,D785,D788,D789,D790)</f>
        <v>7797</v>
      </c>
      <c r="E772" s="224">
        <f t="shared" si="127"/>
        <v>6550</v>
      </c>
      <c r="F772" s="224">
        <f t="shared" si="127"/>
        <v>7929</v>
      </c>
      <c r="G772" s="226"/>
      <c r="H772" s="226"/>
    </row>
    <row r="773" s="208" customFormat="1" spans="1:8">
      <c r="A773" s="208">
        <f t="shared" si="126"/>
        <v>5</v>
      </c>
      <c r="B773" s="227">
        <v>21201</v>
      </c>
      <c r="C773" s="250" t="s">
        <v>765</v>
      </c>
      <c r="D773" s="229">
        <f t="shared" ref="D773:F773" si="128">SUM(D774:D783)</f>
        <v>2460</v>
      </c>
      <c r="E773" s="229">
        <f t="shared" si="128"/>
        <v>1777</v>
      </c>
      <c r="F773" s="229">
        <f t="shared" si="128"/>
        <v>2616</v>
      </c>
      <c r="G773" s="230"/>
      <c r="H773" s="230"/>
    </row>
    <row r="774" spans="1:8">
      <c r="A774" s="209">
        <f t="shared" si="126"/>
        <v>7</v>
      </c>
      <c r="B774" s="222">
        <v>2120101</v>
      </c>
      <c r="C774" s="251" t="s">
        <v>197</v>
      </c>
      <c r="D774" s="224">
        <v>2460</v>
      </c>
      <c r="E774" s="224">
        <v>1777</v>
      </c>
      <c r="F774" s="224">
        <v>2616</v>
      </c>
      <c r="G774" s="226"/>
      <c r="H774" s="226"/>
    </row>
    <row r="775" spans="1:8">
      <c r="A775" s="209">
        <f t="shared" si="126"/>
        <v>7</v>
      </c>
      <c r="B775" s="222">
        <v>2120102</v>
      </c>
      <c r="C775" s="251" t="s">
        <v>198</v>
      </c>
      <c r="D775" s="224"/>
      <c r="E775" s="224"/>
      <c r="F775" s="224"/>
      <c r="G775" s="226"/>
      <c r="H775" s="226"/>
    </row>
    <row r="776" spans="1:8">
      <c r="A776" s="209">
        <f t="shared" si="126"/>
        <v>7</v>
      </c>
      <c r="B776" s="222">
        <v>2120103</v>
      </c>
      <c r="C776" s="251" t="s">
        <v>199</v>
      </c>
      <c r="D776" s="224"/>
      <c r="E776" s="224"/>
      <c r="F776" s="224"/>
      <c r="G776" s="226"/>
      <c r="H776" s="226"/>
    </row>
    <row r="777" spans="1:8">
      <c r="A777" s="209">
        <f t="shared" si="126"/>
        <v>7</v>
      </c>
      <c r="B777" s="222">
        <v>2120104</v>
      </c>
      <c r="C777" s="251" t="s">
        <v>766</v>
      </c>
      <c r="D777" s="224"/>
      <c r="E777" s="224"/>
      <c r="F777" s="224"/>
      <c r="G777" s="226"/>
      <c r="H777" s="226"/>
    </row>
    <row r="778" spans="1:8">
      <c r="A778" s="209">
        <f t="shared" si="126"/>
        <v>7</v>
      </c>
      <c r="B778" s="222">
        <v>2120105</v>
      </c>
      <c r="C778" s="251" t="s">
        <v>767</v>
      </c>
      <c r="D778" s="224"/>
      <c r="E778" s="224"/>
      <c r="F778" s="224"/>
      <c r="G778" s="226"/>
      <c r="H778" s="226"/>
    </row>
    <row r="779" spans="1:8">
      <c r="A779" s="209">
        <f t="shared" si="126"/>
        <v>7</v>
      </c>
      <c r="B779" s="222">
        <v>2120106</v>
      </c>
      <c r="C779" s="251" t="s">
        <v>768</v>
      </c>
      <c r="D779" s="224"/>
      <c r="E779" s="224"/>
      <c r="F779" s="224"/>
      <c r="G779" s="226"/>
      <c r="H779" s="226"/>
    </row>
    <row r="780" spans="1:8">
      <c r="A780" s="209">
        <f t="shared" si="126"/>
        <v>7</v>
      </c>
      <c r="B780" s="222">
        <v>2120107</v>
      </c>
      <c r="C780" s="251" t="s">
        <v>769</v>
      </c>
      <c r="D780" s="224"/>
      <c r="E780" s="224"/>
      <c r="F780" s="224"/>
      <c r="G780" s="226"/>
      <c r="H780" s="226"/>
    </row>
    <row r="781" spans="1:8">
      <c r="A781" s="209">
        <f t="shared" si="126"/>
        <v>7</v>
      </c>
      <c r="B781" s="222">
        <v>2120109</v>
      </c>
      <c r="C781" s="251" t="s">
        <v>770</v>
      </c>
      <c r="D781" s="224"/>
      <c r="E781" s="224"/>
      <c r="F781" s="224"/>
      <c r="G781" s="226"/>
      <c r="H781" s="226"/>
    </row>
    <row r="782" spans="1:8">
      <c r="A782" s="209">
        <f t="shared" si="126"/>
        <v>7</v>
      </c>
      <c r="B782" s="222">
        <v>2120110</v>
      </c>
      <c r="C782" s="251" t="s">
        <v>771</v>
      </c>
      <c r="D782" s="224"/>
      <c r="E782" s="224"/>
      <c r="F782" s="224"/>
      <c r="G782" s="226"/>
      <c r="H782" s="226"/>
    </row>
    <row r="783" spans="1:8">
      <c r="A783" s="209">
        <f t="shared" si="126"/>
        <v>7</v>
      </c>
      <c r="B783" s="222">
        <v>2120199</v>
      </c>
      <c r="C783" s="251" t="s">
        <v>772</v>
      </c>
      <c r="D783" s="224"/>
      <c r="E783" s="224"/>
      <c r="F783" s="224"/>
      <c r="G783" s="226"/>
      <c r="H783" s="226"/>
    </row>
    <row r="784" s="208" customFormat="1" spans="1:8">
      <c r="A784" s="208">
        <f t="shared" si="126"/>
        <v>5</v>
      </c>
      <c r="B784" s="227">
        <v>21202</v>
      </c>
      <c r="C784" s="250" t="s">
        <v>773</v>
      </c>
      <c r="D784" s="229"/>
      <c r="E784" s="229"/>
      <c r="F784" s="229"/>
      <c r="G784" s="230"/>
      <c r="H784" s="230"/>
    </row>
    <row r="785" s="208" customFormat="1" spans="1:8">
      <c r="A785" s="208">
        <f t="shared" si="126"/>
        <v>5</v>
      </c>
      <c r="B785" s="227">
        <v>21203</v>
      </c>
      <c r="C785" s="250" t="s">
        <v>774</v>
      </c>
      <c r="D785" s="229">
        <f t="shared" ref="D785:F785" si="129">SUM(D786:D787)</f>
        <v>0</v>
      </c>
      <c r="E785" s="229">
        <f t="shared" si="129"/>
        <v>304</v>
      </c>
      <c r="F785" s="229">
        <f t="shared" si="129"/>
        <v>0</v>
      </c>
      <c r="G785" s="230"/>
      <c r="H785" s="230"/>
    </row>
    <row r="786" spans="1:8">
      <c r="A786" s="209">
        <f t="shared" si="126"/>
        <v>7</v>
      </c>
      <c r="B786" s="222">
        <v>2120303</v>
      </c>
      <c r="C786" s="251" t="s">
        <v>775</v>
      </c>
      <c r="D786" s="224"/>
      <c r="E786" s="224">
        <v>295</v>
      </c>
      <c r="F786" s="224"/>
      <c r="G786" s="226"/>
      <c r="H786" s="226"/>
    </row>
    <row r="787" spans="1:8">
      <c r="A787" s="209">
        <f t="shared" si="126"/>
        <v>7</v>
      </c>
      <c r="B787" s="222">
        <v>2120399</v>
      </c>
      <c r="C787" s="251" t="s">
        <v>776</v>
      </c>
      <c r="D787" s="224"/>
      <c r="E787" s="224">
        <v>9</v>
      </c>
      <c r="F787" s="224"/>
      <c r="G787" s="226"/>
      <c r="H787" s="226"/>
    </row>
    <row r="788" s="208" customFormat="1" spans="1:8">
      <c r="A788" s="208">
        <f t="shared" si="126"/>
        <v>5</v>
      </c>
      <c r="B788" s="227">
        <v>21205</v>
      </c>
      <c r="C788" s="250" t="s">
        <v>777</v>
      </c>
      <c r="D788" s="229">
        <v>673</v>
      </c>
      <c r="E788" s="229">
        <v>946</v>
      </c>
      <c r="F788" s="229">
        <v>649</v>
      </c>
      <c r="G788" s="230"/>
      <c r="H788" s="230"/>
    </row>
    <row r="789" s="208" customFormat="1" spans="1:8">
      <c r="A789" s="208">
        <f t="shared" si="126"/>
        <v>5</v>
      </c>
      <c r="B789" s="227">
        <v>21206</v>
      </c>
      <c r="C789" s="250" t="s">
        <v>778</v>
      </c>
      <c r="D789" s="229"/>
      <c r="E789" s="229">
        <v>98</v>
      </c>
      <c r="F789" s="229"/>
      <c r="G789" s="230"/>
      <c r="H789" s="230"/>
    </row>
    <row r="790" s="208" customFormat="1" spans="1:8">
      <c r="A790" s="208">
        <f t="shared" si="126"/>
        <v>5</v>
      </c>
      <c r="B790" s="227">
        <v>21299</v>
      </c>
      <c r="C790" s="250" t="s">
        <v>779</v>
      </c>
      <c r="D790" s="229">
        <v>4664</v>
      </c>
      <c r="E790" s="229">
        <v>3425</v>
      </c>
      <c r="F790" s="229">
        <v>4664</v>
      </c>
      <c r="G790" s="230"/>
      <c r="H790" s="230"/>
    </row>
    <row r="791" spans="1:8">
      <c r="A791" s="209">
        <f t="shared" si="126"/>
        <v>3</v>
      </c>
      <c r="B791" s="222">
        <v>213</v>
      </c>
      <c r="C791" s="251" t="s">
        <v>780</v>
      </c>
      <c r="D791" s="224">
        <f t="shared" ref="D791:F791" si="130">SUM(D792,D818,D840,D868,D879,D886,D892,D895)</f>
        <v>56331</v>
      </c>
      <c r="E791" s="224">
        <f t="shared" si="130"/>
        <v>54265</v>
      </c>
      <c r="F791" s="225">
        <f t="shared" si="130"/>
        <v>55627</v>
      </c>
      <c r="G791" s="226"/>
      <c r="H791" s="226"/>
    </row>
    <row r="792" s="208" customFormat="1" spans="1:8">
      <c r="A792" s="208">
        <f t="shared" si="126"/>
        <v>5</v>
      </c>
      <c r="B792" s="227">
        <v>21301</v>
      </c>
      <c r="C792" s="250" t="s">
        <v>781</v>
      </c>
      <c r="D792" s="229">
        <f t="shared" ref="D792:F792" si="131">SUM(D793:D817)</f>
        <v>1428</v>
      </c>
      <c r="E792" s="229">
        <f t="shared" si="131"/>
        <v>11167</v>
      </c>
      <c r="F792" s="229">
        <f t="shared" si="131"/>
        <v>1525</v>
      </c>
      <c r="G792" s="230"/>
      <c r="H792" s="230"/>
    </row>
    <row r="793" spans="1:8">
      <c r="A793" s="209">
        <f t="shared" si="126"/>
        <v>7</v>
      </c>
      <c r="B793" s="222">
        <v>2130101</v>
      </c>
      <c r="C793" s="251" t="s">
        <v>197</v>
      </c>
      <c r="D793" s="224">
        <v>1428</v>
      </c>
      <c r="E793" s="224">
        <v>11167</v>
      </c>
      <c r="F793" s="224">
        <v>1525</v>
      </c>
      <c r="G793" s="226"/>
      <c r="H793" s="226"/>
    </row>
    <row r="794" spans="1:8">
      <c r="A794" s="209">
        <f t="shared" si="126"/>
        <v>7</v>
      </c>
      <c r="B794" s="222">
        <v>2130102</v>
      </c>
      <c r="C794" s="251" t="s">
        <v>198</v>
      </c>
      <c r="D794" s="224"/>
      <c r="E794" s="224"/>
      <c r="F794" s="224"/>
      <c r="G794" s="226"/>
      <c r="H794" s="226"/>
    </row>
    <row r="795" spans="1:8">
      <c r="A795" s="209">
        <f t="shared" si="126"/>
        <v>7</v>
      </c>
      <c r="B795" s="222">
        <v>2130103</v>
      </c>
      <c r="C795" s="251" t="s">
        <v>199</v>
      </c>
      <c r="D795" s="224"/>
      <c r="E795" s="224"/>
      <c r="F795" s="224"/>
      <c r="G795" s="226"/>
      <c r="H795" s="226"/>
    </row>
    <row r="796" spans="1:8">
      <c r="A796" s="209">
        <f t="shared" si="126"/>
        <v>7</v>
      </c>
      <c r="B796" s="222">
        <v>2130104</v>
      </c>
      <c r="C796" s="251" t="s">
        <v>206</v>
      </c>
      <c r="D796" s="224"/>
      <c r="E796" s="224"/>
      <c r="F796" s="224"/>
      <c r="G796" s="226"/>
      <c r="H796" s="226"/>
    </row>
    <row r="797" spans="1:8">
      <c r="A797" s="209">
        <f t="shared" si="126"/>
        <v>7</v>
      </c>
      <c r="B797" s="222">
        <v>2130105</v>
      </c>
      <c r="C797" s="251" t="s">
        <v>782</v>
      </c>
      <c r="D797" s="224"/>
      <c r="E797" s="224"/>
      <c r="F797" s="224"/>
      <c r="G797" s="226"/>
      <c r="H797" s="226"/>
    </row>
    <row r="798" spans="1:8">
      <c r="A798" s="209">
        <f t="shared" si="126"/>
        <v>7</v>
      </c>
      <c r="B798" s="222">
        <v>2130106</v>
      </c>
      <c r="C798" s="251" t="s">
        <v>783</v>
      </c>
      <c r="D798" s="224"/>
      <c r="E798" s="224"/>
      <c r="F798" s="224"/>
      <c r="G798" s="226"/>
      <c r="H798" s="226"/>
    </row>
    <row r="799" spans="1:8">
      <c r="A799" s="209">
        <f t="shared" si="126"/>
        <v>7</v>
      </c>
      <c r="B799" s="222">
        <v>2130108</v>
      </c>
      <c r="C799" s="251" t="s">
        <v>784</v>
      </c>
      <c r="D799" s="224"/>
      <c r="E799" s="224"/>
      <c r="F799" s="224"/>
      <c r="G799" s="226"/>
      <c r="H799" s="226"/>
    </row>
    <row r="800" spans="1:8">
      <c r="A800" s="209">
        <f t="shared" si="126"/>
        <v>7</v>
      </c>
      <c r="B800" s="222">
        <v>2130109</v>
      </c>
      <c r="C800" s="251" t="s">
        <v>785</v>
      </c>
      <c r="D800" s="224"/>
      <c r="E800" s="224"/>
      <c r="F800" s="224"/>
      <c r="G800" s="226"/>
      <c r="H800" s="226"/>
    </row>
    <row r="801" spans="1:8">
      <c r="A801" s="209">
        <f t="shared" si="126"/>
        <v>7</v>
      </c>
      <c r="B801" s="222">
        <v>2130110</v>
      </c>
      <c r="C801" s="251" t="s">
        <v>786</v>
      </c>
      <c r="D801" s="224"/>
      <c r="E801" s="224"/>
      <c r="F801" s="224"/>
      <c r="G801" s="226"/>
      <c r="H801" s="226"/>
    </row>
    <row r="802" spans="1:8">
      <c r="A802" s="209">
        <f t="shared" si="126"/>
        <v>7</v>
      </c>
      <c r="B802" s="222">
        <v>2130111</v>
      </c>
      <c r="C802" s="251" t="s">
        <v>787</v>
      </c>
      <c r="D802" s="224"/>
      <c r="E802" s="224"/>
      <c r="F802" s="224"/>
      <c r="G802" s="226"/>
      <c r="H802" s="226"/>
    </row>
    <row r="803" spans="1:8">
      <c r="A803" s="209">
        <f t="shared" si="126"/>
        <v>7</v>
      </c>
      <c r="B803" s="222">
        <v>2130112</v>
      </c>
      <c r="C803" s="251" t="s">
        <v>788</v>
      </c>
      <c r="D803" s="224"/>
      <c r="E803" s="224"/>
      <c r="F803" s="224"/>
      <c r="G803" s="226"/>
      <c r="H803" s="226"/>
    </row>
    <row r="804" spans="1:8">
      <c r="A804" s="209">
        <f t="shared" si="126"/>
        <v>7</v>
      </c>
      <c r="B804" s="222">
        <v>2130114</v>
      </c>
      <c r="C804" s="251" t="s">
        <v>789</v>
      </c>
      <c r="D804" s="224"/>
      <c r="E804" s="224"/>
      <c r="F804" s="224"/>
      <c r="G804" s="226"/>
      <c r="H804" s="226"/>
    </row>
    <row r="805" spans="1:8">
      <c r="A805" s="209">
        <f t="shared" si="126"/>
        <v>7</v>
      </c>
      <c r="B805" s="222">
        <v>2130119</v>
      </c>
      <c r="C805" s="251" t="s">
        <v>790</v>
      </c>
      <c r="D805" s="224"/>
      <c r="E805" s="224"/>
      <c r="F805" s="224"/>
      <c r="G805" s="226"/>
      <c r="H805" s="226"/>
    </row>
    <row r="806" spans="1:8">
      <c r="A806" s="209">
        <f t="shared" si="126"/>
        <v>7</v>
      </c>
      <c r="B806" s="222">
        <v>2130120</v>
      </c>
      <c r="C806" s="251" t="s">
        <v>791</v>
      </c>
      <c r="D806" s="224"/>
      <c r="E806" s="224"/>
      <c r="F806" s="224"/>
      <c r="G806" s="226"/>
      <c r="H806" s="226"/>
    </row>
    <row r="807" spans="1:8">
      <c r="A807" s="209">
        <f t="shared" si="126"/>
        <v>7</v>
      </c>
      <c r="B807" s="222">
        <v>2130121</v>
      </c>
      <c r="C807" s="251" t="s">
        <v>792</v>
      </c>
      <c r="D807" s="224"/>
      <c r="E807" s="224"/>
      <c r="F807" s="224"/>
      <c r="G807" s="226"/>
      <c r="H807" s="226"/>
    </row>
    <row r="808" spans="1:8">
      <c r="A808" s="209">
        <f t="shared" si="126"/>
        <v>7</v>
      </c>
      <c r="B808" s="222">
        <v>2130122</v>
      </c>
      <c r="C808" s="251" t="s">
        <v>793</v>
      </c>
      <c r="D808" s="224"/>
      <c r="E808" s="224"/>
      <c r="F808" s="224"/>
      <c r="G808" s="226"/>
      <c r="H808" s="226"/>
    </row>
    <row r="809" spans="1:8">
      <c r="A809" s="209">
        <f t="shared" si="126"/>
        <v>7</v>
      </c>
      <c r="B809" s="222">
        <v>2130124</v>
      </c>
      <c r="C809" s="251" t="s">
        <v>794</v>
      </c>
      <c r="D809" s="224"/>
      <c r="E809" s="224"/>
      <c r="F809" s="224"/>
      <c r="G809" s="226"/>
      <c r="H809" s="226"/>
    </row>
    <row r="810" spans="1:8">
      <c r="A810" s="209">
        <f t="shared" si="126"/>
        <v>7</v>
      </c>
      <c r="B810" s="222">
        <v>2130125</v>
      </c>
      <c r="C810" s="251" t="s">
        <v>795</v>
      </c>
      <c r="D810" s="224"/>
      <c r="E810" s="224"/>
      <c r="F810" s="224"/>
      <c r="G810" s="226"/>
      <c r="H810" s="226"/>
    </row>
    <row r="811" spans="1:8">
      <c r="A811" s="209">
        <f t="shared" si="126"/>
        <v>7</v>
      </c>
      <c r="B811" s="222">
        <v>2130126</v>
      </c>
      <c r="C811" s="251" t="s">
        <v>796</v>
      </c>
      <c r="D811" s="224"/>
      <c r="E811" s="224"/>
      <c r="F811" s="224"/>
      <c r="G811" s="226"/>
      <c r="H811" s="226"/>
    </row>
    <row r="812" spans="1:8">
      <c r="A812" s="209">
        <f t="shared" si="126"/>
        <v>7</v>
      </c>
      <c r="B812" s="222">
        <v>2130135</v>
      </c>
      <c r="C812" s="251" t="s">
        <v>797</v>
      </c>
      <c r="D812" s="224"/>
      <c r="E812" s="224"/>
      <c r="F812" s="224"/>
      <c r="G812" s="226"/>
      <c r="H812" s="226"/>
    </row>
    <row r="813" spans="1:8">
      <c r="A813" s="209">
        <f t="shared" si="126"/>
        <v>7</v>
      </c>
      <c r="B813" s="222">
        <v>2130142</v>
      </c>
      <c r="C813" s="251" t="s">
        <v>798</v>
      </c>
      <c r="D813" s="224"/>
      <c r="E813" s="224"/>
      <c r="F813" s="224"/>
      <c r="G813" s="226"/>
      <c r="H813" s="226"/>
    </row>
    <row r="814" spans="1:8">
      <c r="A814" s="209">
        <f t="shared" si="126"/>
        <v>7</v>
      </c>
      <c r="B814" s="222">
        <v>2130148</v>
      </c>
      <c r="C814" s="251" t="s">
        <v>799</v>
      </c>
      <c r="D814" s="224"/>
      <c r="E814" s="224"/>
      <c r="F814" s="224"/>
      <c r="G814" s="226"/>
      <c r="H814" s="226"/>
    </row>
    <row r="815" spans="1:8">
      <c r="A815" s="209">
        <f t="shared" si="126"/>
        <v>7</v>
      </c>
      <c r="B815" s="222">
        <v>2130152</v>
      </c>
      <c r="C815" s="251" t="s">
        <v>800</v>
      </c>
      <c r="D815" s="224"/>
      <c r="E815" s="224"/>
      <c r="F815" s="224"/>
      <c r="G815" s="226"/>
      <c r="H815" s="226"/>
    </row>
    <row r="816" spans="1:8">
      <c r="A816" s="209">
        <f t="shared" si="126"/>
        <v>7</v>
      </c>
      <c r="B816" s="222">
        <v>2130153</v>
      </c>
      <c r="C816" s="251" t="s">
        <v>801</v>
      </c>
      <c r="D816" s="224"/>
      <c r="E816" s="224"/>
      <c r="F816" s="224"/>
      <c r="G816" s="226"/>
      <c r="H816" s="226"/>
    </row>
    <row r="817" spans="1:8">
      <c r="A817" s="209">
        <f t="shared" si="126"/>
        <v>7</v>
      </c>
      <c r="B817" s="222">
        <v>2130199</v>
      </c>
      <c r="C817" s="251" t="s">
        <v>802</v>
      </c>
      <c r="D817" s="224"/>
      <c r="E817" s="224"/>
      <c r="F817" s="224"/>
      <c r="G817" s="226"/>
      <c r="H817" s="226"/>
    </row>
    <row r="818" s="208" customFormat="1" spans="1:8">
      <c r="A818" s="208">
        <f t="shared" si="126"/>
        <v>5</v>
      </c>
      <c r="B818" s="227">
        <v>21302</v>
      </c>
      <c r="C818" s="250" t="s">
        <v>803</v>
      </c>
      <c r="D818" s="229">
        <f t="shared" ref="D818:F818" si="132">SUM(D819:D839)</f>
        <v>3466</v>
      </c>
      <c r="E818" s="229">
        <f t="shared" si="132"/>
        <v>3929</v>
      </c>
      <c r="F818" s="229">
        <f t="shared" si="132"/>
        <v>2955</v>
      </c>
      <c r="G818" s="230"/>
      <c r="H818" s="230"/>
    </row>
    <row r="819" spans="1:8">
      <c r="A819" s="209">
        <f t="shared" si="126"/>
        <v>7</v>
      </c>
      <c r="B819" s="222">
        <v>2130201</v>
      </c>
      <c r="C819" s="251" t="s">
        <v>197</v>
      </c>
      <c r="D819" s="224">
        <v>3466</v>
      </c>
      <c r="E819" s="224">
        <v>3929</v>
      </c>
      <c r="F819" s="224">
        <v>2955</v>
      </c>
      <c r="G819" s="226"/>
      <c r="H819" s="226"/>
    </row>
    <row r="820" spans="1:8">
      <c r="A820" s="209">
        <f t="shared" si="126"/>
        <v>7</v>
      </c>
      <c r="B820" s="222">
        <v>2130202</v>
      </c>
      <c r="C820" s="251" t="s">
        <v>198</v>
      </c>
      <c r="D820" s="224"/>
      <c r="E820" s="224"/>
      <c r="F820" s="224"/>
      <c r="G820" s="226"/>
      <c r="H820" s="226"/>
    </row>
    <row r="821" spans="1:8">
      <c r="A821" s="209">
        <f t="shared" si="126"/>
        <v>7</v>
      </c>
      <c r="B821" s="222">
        <v>2130203</v>
      </c>
      <c r="C821" s="251" t="s">
        <v>199</v>
      </c>
      <c r="D821" s="224"/>
      <c r="E821" s="224"/>
      <c r="F821" s="224"/>
      <c r="G821" s="226"/>
      <c r="H821" s="226"/>
    </row>
    <row r="822" spans="1:8">
      <c r="A822" s="209">
        <f t="shared" si="126"/>
        <v>7</v>
      </c>
      <c r="B822" s="222">
        <v>2130204</v>
      </c>
      <c r="C822" s="251" t="s">
        <v>804</v>
      </c>
      <c r="D822" s="224"/>
      <c r="E822" s="224"/>
      <c r="F822" s="224"/>
      <c r="G822" s="226"/>
      <c r="H822" s="226"/>
    </row>
    <row r="823" spans="1:8">
      <c r="A823" s="209">
        <f t="shared" si="126"/>
        <v>7</v>
      </c>
      <c r="B823" s="222">
        <v>2130205</v>
      </c>
      <c r="C823" s="251" t="s">
        <v>805</v>
      </c>
      <c r="D823" s="224"/>
      <c r="E823" s="224"/>
      <c r="F823" s="224"/>
      <c r="G823" s="226"/>
      <c r="H823" s="226"/>
    </row>
    <row r="824" spans="1:8">
      <c r="A824" s="209">
        <f t="shared" si="126"/>
        <v>7</v>
      </c>
      <c r="B824" s="222">
        <v>2130206</v>
      </c>
      <c r="C824" s="251" t="s">
        <v>806</v>
      </c>
      <c r="D824" s="224"/>
      <c r="E824" s="224"/>
      <c r="F824" s="224"/>
      <c r="G824" s="226"/>
      <c r="H824" s="226"/>
    </row>
    <row r="825" spans="1:8">
      <c r="A825" s="209">
        <f t="shared" si="126"/>
        <v>7</v>
      </c>
      <c r="B825" s="222">
        <v>2130207</v>
      </c>
      <c r="C825" s="251" t="s">
        <v>807</v>
      </c>
      <c r="D825" s="224"/>
      <c r="E825" s="224"/>
      <c r="F825" s="224"/>
      <c r="G825" s="226"/>
      <c r="H825" s="226"/>
    </row>
    <row r="826" spans="1:8">
      <c r="A826" s="209">
        <f t="shared" si="126"/>
        <v>7</v>
      </c>
      <c r="B826" s="222">
        <v>2130209</v>
      </c>
      <c r="C826" s="251" t="s">
        <v>808</v>
      </c>
      <c r="D826" s="224"/>
      <c r="E826" s="224"/>
      <c r="F826" s="224"/>
      <c r="G826" s="226"/>
      <c r="H826" s="226"/>
    </row>
    <row r="827" spans="1:8">
      <c r="A827" s="209">
        <f t="shared" si="126"/>
        <v>7</v>
      </c>
      <c r="B827" s="222">
        <v>2130211</v>
      </c>
      <c r="C827" s="251" t="s">
        <v>809</v>
      </c>
      <c r="D827" s="224"/>
      <c r="E827" s="224"/>
      <c r="F827" s="224"/>
      <c r="G827" s="226"/>
      <c r="H827" s="226"/>
    </row>
    <row r="828" spans="1:8">
      <c r="A828" s="209">
        <f t="shared" si="126"/>
        <v>7</v>
      </c>
      <c r="B828" s="222">
        <v>2130212</v>
      </c>
      <c r="C828" s="251" t="s">
        <v>810</v>
      </c>
      <c r="D828" s="224"/>
      <c r="E828" s="224"/>
      <c r="F828" s="224"/>
      <c r="G828" s="226"/>
      <c r="H828" s="226"/>
    </row>
    <row r="829" spans="1:8">
      <c r="A829" s="209">
        <f t="shared" si="126"/>
        <v>7</v>
      </c>
      <c r="B829" s="222">
        <v>2130213</v>
      </c>
      <c r="C829" s="251" t="s">
        <v>811</v>
      </c>
      <c r="D829" s="224"/>
      <c r="E829" s="224"/>
      <c r="F829" s="224"/>
      <c r="G829" s="226"/>
      <c r="H829" s="226"/>
    </row>
    <row r="830" spans="1:8">
      <c r="A830" s="209">
        <f t="shared" si="126"/>
        <v>7</v>
      </c>
      <c r="B830" s="222">
        <v>2130217</v>
      </c>
      <c r="C830" s="251" t="s">
        <v>812</v>
      </c>
      <c r="D830" s="224"/>
      <c r="E830" s="224"/>
      <c r="F830" s="224"/>
      <c r="G830" s="226"/>
      <c r="H830" s="226"/>
    </row>
    <row r="831" spans="1:8">
      <c r="A831" s="209">
        <f t="shared" si="126"/>
        <v>7</v>
      </c>
      <c r="B831" s="222">
        <v>2130220</v>
      </c>
      <c r="C831" s="251" t="s">
        <v>813</v>
      </c>
      <c r="D831" s="224"/>
      <c r="E831" s="224"/>
      <c r="F831" s="224"/>
      <c r="G831" s="226"/>
      <c r="H831" s="226"/>
    </row>
    <row r="832" spans="1:8">
      <c r="A832" s="209">
        <f t="shared" si="126"/>
        <v>7</v>
      </c>
      <c r="B832" s="222">
        <v>2130221</v>
      </c>
      <c r="C832" s="251" t="s">
        <v>814</v>
      </c>
      <c r="D832" s="224"/>
      <c r="E832" s="224"/>
      <c r="F832" s="224"/>
      <c r="G832" s="226"/>
      <c r="H832" s="226"/>
    </row>
    <row r="833" spans="1:8">
      <c r="A833" s="209">
        <f t="shared" si="126"/>
        <v>7</v>
      </c>
      <c r="B833" s="222">
        <v>2130223</v>
      </c>
      <c r="C833" s="251" t="s">
        <v>815</v>
      </c>
      <c r="D833" s="224"/>
      <c r="E833" s="224"/>
      <c r="F833" s="224"/>
      <c r="G833" s="226"/>
      <c r="H833" s="226"/>
    </row>
    <row r="834" spans="1:8">
      <c r="A834" s="209">
        <f t="shared" si="126"/>
        <v>7</v>
      </c>
      <c r="B834" s="222">
        <v>2130226</v>
      </c>
      <c r="C834" s="251" t="s">
        <v>816</v>
      </c>
      <c r="D834" s="224"/>
      <c r="E834" s="224"/>
      <c r="F834" s="224"/>
      <c r="G834" s="226"/>
      <c r="H834" s="226"/>
    </row>
    <row r="835" spans="1:8">
      <c r="A835" s="209">
        <f t="shared" si="126"/>
        <v>7</v>
      </c>
      <c r="B835" s="222">
        <v>2130227</v>
      </c>
      <c r="C835" s="251" t="s">
        <v>817</v>
      </c>
      <c r="D835" s="224"/>
      <c r="E835" s="224"/>
      <c r="F835" s="224"/>
      <c r="G835" s="226"/>
      <c r="H835" s="226"/>
    </row>
    <row r="836" spans="1:8">
      <c r="A836" s="209">
        <f t="shared" ref="A836:A899" si="133">LEN(B836)</f>
        <v>7</v>
      </c>
      <c r="B836" s="222">
        <v>2130234</v>
      </c>
      <c r="C836" s="251" t="s">
        <v>818</v>
      </c>
      <c r="D836" s="224"/>
      <c r="E836" s="224"/>
      <c r="F836" s="224"/>
      <c r="G836" s="226"/>
      <c r="H836" s="226"/>
    </row>
    <row r="837" spans="1:8">
      <c r="A837" s="209">
        <f t="shared" si="133"/>
        <v>7</v>
      </c>
      <c r="B837" s="222">
        <v>2130236</v>
      </c>
      <c r="C837" s="251" t="s">
        <v>819</v>
      </c>
      <c r="D837" s="224"/>
      <c r="E837" s="224"/>
      <c r="F837" s="224"/>
      <c r="G837" s="226"/>
      <c r="H837" s="226"/>
    </row>
    <row r="838" spans="1:8">
      <c r="A838" s="209">
        <f t="shared" si="133"/>
        <v>7</v>
      </c>
      <c r="B838" s="222">
        <v>2130237</v>
      </c>
      <c r="C838" s="251" t="s">
        <v>788</v>
      </c>
      <c r="D838" s="224"/>
      <c r="E838" s="224"/>
      <c r="F838" s="224"/>
      <c r="G838" s="226"/>
      <c r="H838" s="226"/>
    </row>
    <row r="839" spans="1:8">
      <c r="A839" s="209">
        <f t="shared" si="133"/>
        <v>7</v>
      </c>
      <c r="B839" s="222">
        <v>2130299</v>
      </c>
      <c r="C839" s="251" t="s">
        <v>820</v>
      </c>
      <c r="D839" s="224"/>
      <c r="E839" s="224"/>
      <c r="F839" s="224"/>
      <c r="G839" s="226"/>
      <c r="H839" s="226"/>
    </row>
    <row r="840" s="208" customFormat="1" spans="1:8">
      <c r="A840" s="208">
        <f t="shared" si="133"/>
        <v>5</v>
      </c>
      <c r="B840" s="227">
        <v>21303</v>
      </c>
      <c r="C840" s="250" t="s">
        <v>821</v>
      </c>
      <c r="D840" s="229">
        <f t="shared" ref="D840:F840" si="134">SUM(D841:D867)</f>
        <v>976</v>
      </c>
      <c r="E840" s="229">
        <f t="shared" si="134"/>
        <v>8419</v>
      </c>
      <c r="F840" s="229">
        <f t="shared" si="134"/>
        <v>995</v>
      </c>
      <c r="G840" s="230"/>
      <c r="H840" s="230"/>
    </row>
    <row r="841" spans="1:8">
      <c r="A841" s="209">
        <f t="shared" si="133"/>
        <v>7</v>
      </c>
      <c r="B841" s="222">
        <v>2130301</v>
      </c>
      <c r="C841" s="251" t="s">
        <v>197</v>
      </c>
      <c r="D841" s="224">
        <v>976</v>
      </c>
      <c r="E841" s="224">
        <v>8419</v>
      </c>
      <c r="F841" s="224">
        <v>995</v>
      </c>
      <c r="G841" s="226"/>
      <c r="H841" s="226"/>
    </row>
    <row r="842" spans="1:8">
      <c r="A842" s="209">
        <f t="shared" si="133"/>
        <v>7</v>
      </c>
      <c r="B842" s="222">
        <v>2130302</v>
      </c>
      <c r="C842" s="251" t="s">
        <v>198</v>
      </c>
      <c r="D842" s="224"/>
      <c r="E842" s="224"/>
      <c r="F842" s="224"/>
      <c r="G842" s="226"/>
      <c r="H842" s="226"/>
    </row>
    <row r="843" spans="1:8">
      <c r="A843" s="209">
        <f t="shared" si="133"/>
        <v>7</v>
      </c>
      <c r="B843" s="222">
        <v>2130303</v>
      </c>
      <c r="C843" s="251" t="s">
        <v>199</v>
      </c>
      <c r="D843" s="224"/>
      <c r="E843" s="224"/>
      <c r="F843" s="224"/>
      <c r="G843" s="226"/>
      <c r="H843" s="226"/>
    </row>
    <row r="844" spans="1:8">
      <c r="A844" s="209">
        <f t="shared" si="133"/>
        <v>7</v>
      </c>
      <c r="B844" s="222">
        <v>2130304</v>
      </c>
      <c r="C844" s="251" t="s">
        <v>822</v>
      </c>
      <c r="D844" s="224"/>
      <c r="E844" s="224"/>
      <c r="F844" s="224"/>
      <c r="G844" s="226"/>
      <c r="H844" s="226"/>
    </row>
    <row r="845" spans="1:8">
      <c r="A845" s="209">
        <f t="shared" si="133"/>
        <v>7</v>
      </c>
      <c r="B845" s="222">
        <v>2130305</v>
      </c>
      <c r="C845" s="251" t="s">
        <v>823</v>
      </c>
      <c r="D845" s="224"/>
      <c r="E845" s="224"/>
      <c r="F845" s="224"/>
      <c r="G845" s="226"/>
      <c r="H845" s="226"/>
    </row>
    <row r="846" spans="1:8">
      <c r="A846" s="209">
        <f t="shared" si="133"/>
        <v>7</v>
      </c>
      <c r="B846" s="222">
        <v>2130306</v>
      </c>
      <c r="C846" s="251" t="s">
        <v>824</v>
      </c>
      <c r="D846" s="224"/>
      <c r="E846" s="224"/>
      <c r="F846" s="224"/>
      <c r="G846" s="226"/>
      <c r="H846" s="226"/>
    </row>
    <row r="847" spans="1:8">
      <c r="A847" s="209">
        <f t="shared" si="133"/>
        <v>7</v>
      </c>
      <c r="B847" s="222">
        <v>2130307</v>
      </c>
      <c r="C847" s="251" t="s">
        <v>825</v>
      </c>
      <c r="D847" s="224"/>
      <c r="E847" s="224"/>
      <c r="F847" s="224"/>
      <c r="G847" s="226"/>
      <c r="H847" s="226"/>
    </row>
    <row r="848" spans="1:8">
      <c r="A848" s="209">
        <f t="shared" si="133"/>
        <v>7</v>
      </c>
      <c r="B848" s="222">
        <v>2130308</v>
      </c>
      <c r="C848" s="251" t="s">
        <v>826</v>
      </c>
      <c r="D848" s="224"/>
      <c r="E848" s="224"/>
      <c r="F848" s="224"/>
      <c r="G848" s="226"/>
      <c r="H848" s="226"/>
    </row>
    <row r="849" spans="1:8">
      <c r="A849" s="209">
        <f t="shared" si="133"/>
        <v>7</v>
      </c>
      <c r="B849" s="222">
        <v>2130309</v>
      </c>
      <c r="C849" s="251" t="s">
        <v>827</v>
      </c>
      <c r="D849" s="224"/>
      <c r="E849" s="224"/>
      <c r="F849" s="224"/>
      <c r="G849" s="226"/>
      <c r="H849" s="226"/>
    </row>
    <row r="850" spans="1:8">
      <c r="A850" s="209">
        <f t="shared" si="133"/>
        <v>7</v>
      </c>
      <c r="B850" s="222">
        <v>2130310</v>
      </c>
      <c r="C850" s="251" t="s">
        <v>828</v>
      </c>
      <c r="D850" s="224"/>
      <c r="E850" s="224"/>
      <c r="F850" s="224"/>
      <c r="G850" s="226"/>
      <c r="H850" s="226"/>
    </row>
    <row r="851" spans="1:8">
      <c r="A851" s="209">
        <f t="shared" si="133"/>
        <v>7</v>
      </c>
      <c r="B851" s="222">
        <v>2130311</v>
      </c>
      <c r="C851" s="251" t="s">
        <v>829</v>
      </c>
      <c r="D851" s="224"/>
      <c r="E851" s="224"/>
      <c r="F851" s="224"/>
      <c r="G851" s="226"/>
      <c r="H851" s="226"/>
    </row>
    <row r="852" spans="1:8">
      <c r="A852" s="209">
        <f t="shared" si="133"/>
        <v>7</v>
      </c>
      <c r="B852" s="222">
        <v>2130312</v>
      </c>
      <c r="C852" s="251" t="s">
        <v>830</v>
      </c>
      <c r="D852" s="224"/>
      <c r="E852" s="224"/>
      <c r="F852" s="224"/>
      <c r="G852" s="226"/>
      <c r="H852" s="226"/>
    </row>
    <row r="853" spans="1:8">
      <c r="A853" s="209">
        <f t="shared" si="133"/>
        <v>7</v>
      </c>
      <c r="B853" s="222">
        <v>2130313</v>
      </c>
      <c r="C853" s="251" t="s">
        <v>831</v>
      </c>
      <c r="D853" s="224"/>
      <c r="E853" s="224"/>
      <c r="F853" s="224"/>
      <c r="G853" s="226"/>
      <c r="H853" s="226"/>
    </row>
    <row r="854" spans="1:8">
      <c r="A854" s="209">
        <f t="shared" si="133"/>
        <v>7</v>
      </c>
      <c r="B854" s="222">
        <v>2130314</v>
      </c>
      <c r="C854" s="251" t="s">
        <v>832</v>
      </c>
      <c r="D854" s="224"/>
      <c r="E854" s="224"/>
      <c r="F854" s="224"/>
      <c r="G854" s="226"/>
      <c r="H854" s="226"/>
    </row>
    <row r="855" spans="1:8">
      <c r="A855" s="209">
        <f t="shared" si="133"/>
        <v>7</v>
      </c>
      <c r="B855" s="222">
        <v>2130315</v>
      </c>
      <c r="C855" s="251" t="s">
        <v>833</v>
      </c>
      <c r="D855" s="224"/>
      <c r="E855" s="224"/>
      <c r="F855" s="224"/>
      <c r="G855" s="226"/>
      <c r="H855" s="226"/>
    </row>
    <row r="856" spans="1:8">
      <c r="A856" s="209">
        <f t="shared" si="133"/>
        <v>7</v>
      </c>
      <c r="B856" s="222">
        <v>2130316</v>
      </c>
      <c r="C856" s="251" t="s">
        <v>834</v>
      </c>
      <c r="D856" s="224"/>
      <c r="E856" s="224"/>
      <c r="F856" s="224"/>
      <c r="G856" s="226"/>
      <c r="H856" s="226"/>
    </row>
    <row r="857" spans="1:8">
      <c r="A857" s="209">
        <f t="shared" si="133"/>
        <v>7</v>
      </c>
      <c r="B857" s="222">
        <v>2130317</v>
      </c>
      <c r="C857" s="251" t="s">
        <v>835</v>
      </c>
      <c r="D857" s="224"/>
      <c r="E857" s="224"/>
      <c r="F857" s="224"/>
      <c r="G857" s="226"/>
      <c r="H857" s="226"/>
    </row>
    <row r="858" spans="1:8">
      <c r="A858" s="209">
        <f t="shared" si="133"/>
        <v>7</v>
      </c>
      <c r="B858" s="222">
        <v>2130318</v>
      </c>
      <c r="C858" s="251" t="s">
        <v>836</v>
      </c>
      <c r="D858" s="224"/>
      <c r="E858" s="224"/>
      <c r="F858" s="224"/>
      <c r="G858" s="226"/>
      <c r="H858" s="226"/>
    </row>
    <row r="859" spans="1:8">
      <c r="A859" s="209">
        <f t="shared" si="133"/>
        <v>7</v>
      </c>
      <c r="B859" s="222">
        <v>2130319</v>
      </c>
      <c r="C859" s="251" t="s">
        <v>837</v>
      </c>
      <c r="D859" s="224"/>
      <c r="E859" s="224"/>
      <c r="F859" s="224"/>
      <c r="G859" s="226"/>
      <c r="H859" s="226"/>
    </row>
    <row r="860" spans="1:8">
      <c r="A860" s="209">
        <f t="shared" si="133"/>
        <v>7</v>
      </c>
      <c r="B860" s="222">
        <v>2130321</v>
      </c>
      <c r="C860" s="251" t="s">
        <v>838</v>
      </c>
      <c r="D860" s="224"/>
      <c r="E860" s="224"/>
      <c r="F860" s="224"/>
      <c r="G860" s="226"/>
      <c r="H860" s="226"/>
    </row>
    <row r="861" spans="1:8">
      <c r="A861" s="209">
        <f t="shared" si="133"/>
        <v>7</v>
      </c>
      <c r="B861" s="222">
        <v>2130322</v>
      </c>
      <c r="C861" s="251" t="s">
        <v>839</v>
      </c>
      <c r="D861" s="224"/>
      <c r="E861" s="224"/>
      <c r="F861" s="224"/>
      <c r="G861" s="226"/>
      <c r="H861" s="226"/>
    </row>
    <row r="862" spans="1:8">
      <c r="A862" s="209">
        <f t="shared" si="133"/>
        <v>7</v>
      </c>
      <c r="B862" s="222">
        <v>2130333</v>
      </c>
      <c r="C862" s="251" t="s">
        <v>815</v>
      </c>
      <c r="D862" s="224"/>
      <c r="E862" s="224"/>
      <c r="F862" s="224"/>
      <c r="G862" s="226"/>
      <c r="H862" s="226"/>
    </row>
    <row r="863" spans="1:8">
      <c r="A863" s="209">
        <f t="shared" si="133"/>
        <v>7</v>
      </c>
      <c r="B863" s="222">
        <v>2130334</v>
      </c>
      <c r="C863" s="251" t="s">
        <v>840</v>
      </c>
      <c r="D863" s="224"/>
      <c r="E863" s="224"/>
      <c r="F863" s="224"/>
      <c r="G863" s="226"/>
      <c r="H863" s="226"/>
    </row>
    <row r="864" spans="1:8">
      <c r="A864" s="209">
        <f t="shared" si="133"/>
        <v>7</v>
      </c>
      <c r="B864" s="222">
        <v>2130335</v>
      </c>
      <c r="C864" s="251" t="s">
        <v>841</v>
      </c>
      <c r="D864" s="224"/>
      <c r="E864" s="224"/>
      <c r="F864" s="224"/>
      <c r="G864" s="226"/>
      <c r="H864" s="226"/>
    </row>
    <row r="865" spans="1:8">
      <c r="A865" s="209">
        <f t="shared" si="133"/>
        <v>7</v>
      </c>
      <c r="B865" s="222">
        <v>2130336</v>
      </c>
      <c r="C865" s="251" t="s">
        <v>842</v>
      </c>
      <c r="D865" s="224"/>
      <c r="E865" s="224"/>
      <c r="F865" s="224"/>
      <c r="G865" s="226"/>
      <c r="H865" s="226"/>
    </row>
    <row r="866" spans="1:8">
      <c r="A866" s="209">
        <f t="shared" si="133"/>
        <v>7</v>
      </c>
      <c r="B866" s="222">
        <v>2130337</v>
      </c>
      <c r="C866" s="251" t="s">
        <v>843</v>
      </c>
      <c r="D866" s="224"/>
      <c r="E866" s="224"/>
      <c r="F866" s="224"/>
      <c r="G866" s="226"/>
      <c r="H866" s="226"/>
    </row>
    <row r="867" spans="1:8">
      <c r="A867" s="209">
        <f t="shared" si="133"/>
        <v>7</v>
      </c>
      <c r="B867" s="222">
        <v>2130399</v>
      </c>
      <c r="C867" s="251" t="s">
        <v>844</v>
      </c>
      <c r="D867" s="224"/>
      <c r="E867" s="224"/>
      <c r="F867" s="224"/>
      <c r="G867" s="226"/>
      <c r="H867" s="226"/>
    </row>
    <row r="868" s="208" customFormat="1" spans="1:8">
      <c r="A868" s="208">
        <f t="shared" si="133"/>
        <v>5</v>
      </c>
      <c r="B868" s="227">
        <v>21305</v>
      </c>
      <c r="C868" s="250" t="s">
        <v>845</v>
      </c>
      <c r="D868" s="229">
        <f t="shared" ref="D868:F868" si="135">SUM(D869:D878)</f>
        <v>6423</v>
      </c>
      <c r="E868" s="229">
        <f t="shared" si="135"/>
        <v>22829</v>
      </c>
      <c r="F868" s="229">
        <f t="shared" si="135"/>
        <v>4886</v>
      </c>
      <c r="G868" s="230"/>
      <c r="H868" s="230"/>
    </row>
    <row r="869" spans="1:8">
      <c r="A869" s="209">
        <f t="shared" si="133"/>
        <v>7</v>
      </c>
      <c r="B869" s="222">
        <v>2130501</v>
      </c>
      <c r="C869" s="251" t="s">
        <v>197</v>
      </c>
      <c r="D869" s="224">
        <v>6423</v>
      </c>
      <c r="E869" s="224">
        <v>22829</v>
      </c>
      <c r="F869" s="224">
        <v>4886</v>
      </c>
      <c r="G869" s="226"/>
      <c r="H869" s="226"/>
    </row>
    <row r="870" spans="1:8">
      <c r="A870" s="209">
        <f t="shared" si="133"/>
        <v>7</v>
      </c>
      <c r="B870" s="222">
        <v>2130502</v>
      </c>
      <c r="C870" s="251" t="s">
        <v>198</v>
      </c>
      <c r="D870" s="224"/>
      <c r="E870" s="224"/>
      <c r="F870" s="224"/>
      <c r="G870" s="226"/>
      <c r="H870" s="226"/>
    </row>
    <row r="871" spans="1:8">
      <c r="A871" s="209">
        <f t="shared" si="133"/>
        <v>7</v>
      </c>
      <c r="B871" s="222">
        <v>2130503</v>
      </c>
      <c r="C871" s="251" t="s">
        <v>199</v>
      </c>
      <c r="D871" s="224"/>
      <c r="E871" s="224"/>
      <c r="F871" s="224"/>
      <c r="G871" s="226"/>
      <c r="H871" s="226"/>
    </row>
    <row r="872" spans="1:8">
      <c r="A872" s="209">
        <f t="shared" si="133"/>
        <v>7</v>
      </c>
      <c r="B872" s="222">
        <v>2130504</v>
      </c>
      <c r="C872" s="251" t="s">
        <v>846</v>
      </c>
      <c r="D872" s="224"/>
      <c r="E872" s="224"/>
      <c r="F872" s="224"/>
      <c r="G872" s="226"/>
      <c r="H872" s="226"/>
    </row>
    <row r="873" spans="1:8">
      <c r="A873" s="209">
        <f t="shared" si="133"/>
        <v>7</v>
      </c>
      <c r="B873" s="222">
        <v>2130505</v>
      </c>
      <c r="C873" s="251" t="s">
        <v>847</v>
      </c>
      <c r="D873" s="224"/>
      <c r="E873" s="224"/>
      <c r="F873" s="224"/>
      <c r="G873" s="226"/>
      <c r="H873" s="226"/>
    </row>
    <row r="874" spans="1:8">
      <c r="A874" s="209">
        <f t="shared" si="133"/>
        <v>7</v>
      </c>
      <c r="B874" s="222">
        <v>2130506</v>
      </c>
      <c r="C874" s="251" t="s">
        <v>848</v>
      </c>
      <c r="D874" s="224"/>
      <c r="E874" s="224"/>
      <c r="F874" s="224"/>
      <c r="G874" s="226"/>
      <c r="H874" s="226"/>
    </row>
    <row r="875" spans="1:8">
      <c r="A875" s="209">
        <f t="shared" si="133"/>
        <v>7</v>
      </c>
      <c r="B875" s="222">
        <v>2130507</v>
      </c>
      <c r="C875" s="251" t="s">
        <v>849</v>
      </c>
      <c r="D875" s="224"/>
      <c r="E875" s="224"/>
      <c r="F875" s="224"/>
      <c r="G875" s="226"/>
      <c r="H875" s="226"/>
    </row>
    <row r="876" spans="1:8">
      <c r="A876" s="209">
        <f t="shared" si="133"/>
        <v>7</v>
      </c>
      <c r="B876" s="222">
        <v>2130508</v>
      </c>
      <c r="C876" s="251" t="s">
        <v>850</v>
      </c>
      <c r="D876" s="224"/>
      <c r="E876" s="224"/>
      <c r="F876" s="224"/>
      <c r="G876" s="226"/>
      <c r="H876" s="226"/>
    </row>
    <row r="877" spans="1:8">
      <c r="A877" s="209">
        <f t="shared" si="133"/>
        <v>7</v>
      </c>
      <c r="B877" s="222">
        <v>2130550</v>
      </c>
      <c r="C877" s="251" t="s">
        <v>206</v>
      </c>
      <c r="D877" s="224"/>
      <c r="E877" s="224"/>
      <c r="F877" s="224"/>
      <c r="G877" s="226"/>
      <c r="H877" s="226"/>
    </row>
    <row r="878" spans="1:8">
      <c r="A878" s="209">
        <f t="shared" si="133"/>
        <v>7</v>
      </c>
      <c r="B878" s="222">
        <v>2130599</v>
      </c>
      <c r="C878" s="251" t="s">
        <v>851</v>
      </c>
      <c r="D878" s="224"/>
      <c r="E878" s="224"/>
      <c r="F878" s="224"/>
      <c r="G878" s="226"/>
      <c r="H878" s="226"/>
    </row>
    <row r="879" s="208" customFormat="1" spans="1:8">
      <c r="A879" s="208">
        <f t="shared" si="133"/>
        <v>5</v>
      </c>
      <c r="B879" s="227">
        <v>21307</v>
      </c>
      <c r="C879" s="250" t="s">
        <v>852</v>
      </c>
      <c r="D879" s="229">
        <f t="shared" ref="D879:F879" si="136">SUM(D880:D885)</f>
        <v>0</v>
      </c>
      <c r="E879" s="229">
        <f t="shared" si="136"/>
        <v>5981</v>
      </c>
      <c r="F879" s="229">
        <f t="shared" si="136"/>
        <v>0</v>
      </c>
      <c r="G879" s="230"/>
      <c r="H879" s="230"/>
    </row>
    <row r="880" spans="1:8">
      <c r="A880" s="209">
        <f t="shared" si="133"/>
        <v>7</v>
      </c>
      <c r="B880" s="222">
        <v>2130701</v>
      </c>
      <c r="C880" s="251" t="s">
        <v>853</v>
      </c>
      <c r="D880" s="224"/>
      <c r="E880" s="224">
        <v>482</v>
      </c>
      <c r="F880" s="224"/>
      <c r="G880" s="226"/>
      <c r="H880" s="226"/>
    </row>
    <row r="881" spans="1:8">
      <c r="A881" s="209">
        <f t="shared" si="133"/>
        <v>7</v>
      </c>
      <c r="B881" s="222">
        <v>2130704</v>
      </c>
      <c r="C881" s="251" t="s">
        <v>854</v>
      </c>
      <c r="D881" s="224"/>
      <c r="E881" s="224"/>
      <c r="F881" s="224"/>
      <c r="G881" s="226"/>
      <c r="H881" s="226"/>
    </row>
    <row r="882" spans="1:8">
      <c r="A882" s="209">
        <f t="shared" si="133"/>
        <v>7</v>
      </c>
      <c r="B882" s="222">
        <v>2130705</v>
      </c>
      <c r="C882" s="251" t="s">
        <v>855</v>
      </c>
      <c r="D882" s="224"/>
      <c r="E882" s="224">
        <v>5283</v>
      </c>
      <c r="F882" s="224"/>
      <c r="G882" s="226"/>
      <c r="H882" s="226"/>
    </row>
    <row r="883" spans="1:8">
      <c r="A883" s="209">
        <f t="shared" si="133"/>
        <v>7</v>
      </c>
      <c r="B883" s="222">
        <v>2130706</v>
      </c>
      <c r="C883" s="251" t="s">
        <v>856</v>
      </c>
      <c r="D883" s="224"/>
      <c r="E883" s="224">
        <v>114</v>
      </c>
      <c r="F883" s="224"/>
      <c r="G883" s="226"/>
      <c r="H883" s="226"/>
    </row>
    <row r="884" spans="1:8">
      <c r="A884" s="209">
        <f t="shared" si="133"/>
        <v>7</v>
      </c>
      <c r="B884" s="222">
        <v>2130707</v>
      </c>
      <c r="C884" s="251" t="s">
        <v>857</v>
      </c>
      <c r="D884" s="224"/>
      <c r="E884" s="224">
        <v>102</v>
      </c>
      <c r="F884" s="224"/>
      <c r="G884" s="226"/>
      <c r="H884" s="226"/>
    </row>
    <row r="885" spans="1:8">
      <c r="A885" s="209">
        <f t="shared" si="133"/>
        <v>7</v>
      </c>
      <c r="B885" s="222">
        <v>2130799</v>
      </c>
      <c r="C885" s="251" t="s">
        <v>858</v>
      </c>
      <c r="D885" s="224"/>
      <c r="E885" s="224"/>
      <c r="F885" s="224"/>
      <c r="G885" s="226"/>
      <c r="H885" s="226"/>
    </row>
    <row r="886" s="208" customFormat="1" spans="1:8">
      <c r="A886" s="208">
        <f t="shared" si="133"/>
        <v>5</v>
      </c>
      <c r="B886" s="227">
        <v>21308</v>
      </c>
      <c r="C886" s="250" t="s">
        <v>859</v>
      </c>
      <c r="D886" s="229">
        <f t="shared" ref="D886:F886" si="137">SUM(D887:D891)</f>
        <v>0</v>
      </c>
      <c r="E886" s="229">
        <f t="shared" si="137"/>
        <v>1152</v>
      </c>
      <c r="F886" s="229">
        <f t="shared" si="137"/>
        <v>0</v>
      </c>
      <c r="G886" s="230"/>
      <c r="H886" s="230"/>
    </row>
    <row r="887" spans="1:8">
      <c r="A887" s="209">
        <f t="shared" si="133"/>
        <v>7</v>
      </c>
      <c r="B887" s="222">
        <v>2130801</v>
      </c>
      <c r="C887" s="251" t="s">
        <v>860</v>
      </c>
      <c r="D887" s="224"/>
      <c r="E887" s="224"/>
      <c r="F887" s="224"/>
      <c r="G887" s="226"/>
      <c r="H887" s="226"/>
    </row>
    <row r="888" spans="1:8">
      <c r="A888" s="209">
        <f t="shared" si="133"/>
        <v>7</v>
      </c>
      <c r="B888" s="222">
        <v>2130803</v>
      </c>
      <c r="C888" s="251" t="s">
        <v>861</v>
      </c>
      <c r="D888" s="224"/>
      <c r="E888" s="224">
        <v>929</v>
      </c>
      <c r="F888" s="224"/>
      <c r="G888" s="226"/>
      <c r="H888" s="226"/>
    </row>
    <row r="889" spans="1:8">
      <c r="A889" s="209">
        <f t="shared" si="133"/>
        <v>7</v>
      </c>
      <c r="B889" s="222">
        <v>2130804</v>
      </c>
      <c r="C889" s="251" t="s">
        <v>862</v>
      </c>
      <c r="D889" s="224"/>
      <c r="E889" s="224">
        <v>215</v>
      </c>
      <c r="F889" s="224"/>
      <c r="G889" s="226"/>
      <c r="H889" s="226"/>
    </row>
    <row r="890" spans="1:8">
      <c r="A890" s="209">
        <f t="shared" si="133"/>
        <v>7</v>
      </c>
      <c r="B890" s="222">
        <v>2130805</v>
      </c>
      <c r="C890" s="251" t="s">
        <v>863</v>
      </c>
      <c r="D890" s="224"/>
      <c r="E890" s="224"/>
      <c r="F890" s="224"/>
      <c r="G890" s="226"/>
      <c r="H890" s="226"/>
    </row>
    <row r="891" spans="1:8">
      <c r="A891" s="209">
        <f t="shared" si="133"/>
        <v>7</v>
      </c>
      <c r="B891" s="222">
        <v>2130899</v>
      </c>
      <c r="C891" s="251" t="s">
        <v>864</v>
      </c>
      <c r="D891" s="224"/>
      <c r="E891" s="224">
        <v>8</v>
      </c>
      <c r="F891" s="224"/>
      <c r="G891" s="226"/>
      <c r="H891" s="226"/>
    </row>
    <row r="892" s="208" customFormat="1" spans="1:8">
      <c r="A892" s="208">
        <f t="shared" si="133"/>
        <v>5</v>
      </c>
      <c r="B892" s="227">
        <v>21309</v>
      </c>
      <c r="C892" s="250" t="s">
        <v>865</v>
      </c>
      <c r="D892" s="229">
        <f t="shared" ref="D892:F892" si="138">SUM(D893:D894)</f>
        <v>0</v>
      </c>
      <c r="E892" s="229">
        <f t="shared" si="138"/>
        <v>737</v>
      </c>
      <c r="F892" s="229">
        <f t="shared" si="138"/>
        <v>0</v>
      </c>
      <c r="G892" s="230"/>
      <c r="H892" s="230"/>
    </row>
    <row r="893" spans="1:8">
      <c r="A893" s="209">
        <f t="shared" si="133"/>
        <v>7</v>
      </c>
      <c r="B893" s="222">
        <v>2130901</v>
      </c>
      <c r="C893" s="251" t="s">
        <v>866</v>
      </c>
      <c r="D893" s="224"/>
      <c r="E893" s="224"/>
      <c r="F893" s="224"/>
      <c r="G893" s="226"/>
      <c r="H893" s="226"/>
    </row>
    <row r="894" spans="1:8">
      <c r="A894" s="209">
        <f t="shared" si="133"/>
        <v>7</v>
      </c>
      <c r="B894" s="222">
        <v>2130999</v>
      </c>
      <c r="C894" s="251" t="s">
        <v>867</v>
      </c>
      <c r="D894" s="224"/>
      <c r="E894" s="224">
        <v>737</v>
      </c>
      <c r="F894" s="224"/>
      <c r="G894" s="226"/>
      <c r="H894" s="226"/>
    </row>
    <row r="895" s="208" customFormat="1" spans="1:8">
      <c r="A895" s="208">
        <f t="shared" si="133"/>
        <v>5</v>
      </c>
      <c r="B895" s="227">
        <v>21399</v>
      </c>
      <c r="C895" s="250" t="s">
        <v>868</v>
      </c>
      <c r="D895" s="229">
        <f t="shared" ref="D895:F895" si="139">SUM(D896:D897)</f>
        <v>44038</v>
      </c>
      <c r="E895" s="229">
        <f t="shared" si="139"/>
        <v>51</v>
      </c>
      <c r="F895" s="229">
        <f t="shared" si="139"/>
        <v>45266</v>
      </c>
      <c r="G895" s="230"/>
      <c r="H895" s="230"/>
    </row>
    <row r="896" spans="1:8">
      <c r="A896" s="209">
        <f t="shared" si="133"/>
        <v>7</v>
      </c>
      <c r="B896" s="222">
        <v>2139901</v>
      </c>
      <c r="C896" s="251" t="s">
        <v>869</v>
      </c>
      <c r="D896" s="224"/>
      <c r="E896" s="224"/>
      <c r="F896" s="224"/>
      <c r="G896" s="226"/>
      <c r="H896" s="226"/>
    </row>
    <row r="897" spans="1:8">
      <c r="A897" s="209">
        <f t="shared" si="133"/>
        <v>7</v>
      </c>
      <c r="B897" s="222">
        <v>2139999</v>
      </c>
      <c r="C897" s="251" t="s">
        <v>870</v>
      </c>
      <c r="D897" s="224">
        <v>44038</v>
      </c>
      <c r="E897" s="224">
        <v>51</v>
      </c>
      <c r="F897" s="224">
        <v>45266</v>
      </c>
      <c r="G897" s="226"/>
      <c r="H897" s="226"/>
    </row>
    <row r="898" spans="1:8">
      <c r="A898" s="209">
        <f t="shared" si="133"/>
        <v>3</v>
      </c>
      <c r="B898" s="222">
        <v>214</v>
      </c>
      <c r="C898" s="251" t="s">
        <v>871</v>
      </c>
      <c r="D898" s="224">
        <f t="shared" ref="D898:F898" si="140">SUM(D899,D921,D931,D941,D948,D953)</f>
        <v>17230</v>
      </c>
      <c r="E898" s="224">
        <f t="shared" si="140"/>
        <v>6703</v>
      </c>
      <c r="F898" s="224">
        <f t="shared" si="140"/>
        <v>11679</v>
      </c>
      <c r="G898" s="226"/>
      <c r="H898" s="226"/>
    </row>
    <row r="899" s="208" customFormat="1" spans="1:8">
      <c r="A899" s="208">
        <f t="shared" si="133"/>
        <v>5</v>
      </c>
      <c r="B899" s="227">
        <v>21401</v>
      </c>
      <c r="C899" s="250" t="s">
        <v>872</v>
      </c>
      <c r="D899" s="229">
        <f t="shared" ref="D899:F899" si="141">SUM(D900:D920)</f>
        <v>9652</v>
      </c>
      <c r="E899" s="229">
        <f t="shared" si="141"/>
        <v>4294</v>
      </c>
      <c r="F899" s="229">
        <f t="shared" si="141"/>
        <v>3534</v>
      </c>
      <c r="G899" s="230"/>
      <c r="H899" s="230"/>
    </row>
    <row r="900" spans="1:8">
      <c r="A900" s="209">
        <f t="shared" ref="A900:A963" si="142">LEN(B900)</f>
        <v>7</v>
      </c>
      <c r="B900" s="222">
        <v>2140101</v>
      </c>
      <c r="C900" s="251" t="s">
        <v>197</v>
      </c>
      <c r="D900" s="224">
        <v>8063</v>
      </c>
      <c r="E900" s="224">
        <v>1704</v>
      </c>
      <c r="F900" s="224">
        <v>3534</v>
      </c>
      <c r="G900" s="226"/>
      <c r="H900" s="226"/>
    </row>
    <row r="901" spans="1:8">
      <c r="A901" s="209">
        <f t="shared" si="142"/>
        <v>7</v>
      </c>
      <c r="B901" s="222">
        <v>2140102</v>
      </c>
      <c r="C901" s="251" t="s">
        <v>198</v>
      </c>
      <c r="D901" s="224"/>
      <c r="E901" s="224"/>
      <c r="F901" s="224"/>
      <c r="G901" s="226"/>
      <c r="H901" s="226"/>
    </row>
    <row r="902" spans="1:8">
      <c r="A902" s="209">
        <f t="shared" si="142"/>
        <v>7</v>
      </c>
      <c r="B902" s="222">
        <v>2140103</v>
      </c>
      <c r="C902" s="251" t="s">
        <v>199</v>
      </c>
      <c r="D902" s="224"/>
      <c r="E902" s="224"/>
      <c r="F902" s="224"/>
      <c r="G902" s="226"/>
      <c r="H902" s="226"/>
    </row>
    <row r="903" spans="1:8">
      <c r="A903" s="209">
        <f t="shared" si="142"/>
        <v>7</v>
      </c>
      <c r="B903" s="222">
        <v>2140104</v>
      </c>
      <c r="C903" s="251" t="s">
        <v>873</v>
      </c>
      <c r="D903" s="224"/>
      <c r="E903" s="224">
        <v>1945</v>
      </c>
      <c r="F903" s="224"/>
      <c r="G903" s="226"/>
      <c r="H903" s="226"/>
    </row>
    <row r="904" spans="1:8">
      <c r="A904" s="209">
        <f t="shared" si="142"/>
        <v>7</v>
      </c>
      <c r="B904" s="222">
        <v>2140106</v>
      </c>
      <c r="C904" s="251" t="s">
        <v>874</v>
      </c>
      <c r="D904" s="224">
        <v>1428</v>
      </c>
      <c r="E904" s="224">
        <v>285</v>
      </c>
      <c r="F904" s="224"/>
      <c r="G904" s="226"/>
      <c r="H904" s="226"/>
    </row>
    <row r="905" spans="1:8">
      <c r="A905" s="209">
        <f t="shared" si="142"/>
        <v>7</v>
      </c>
      <c r="B905" s="222">
        <v>2140109</v>
      </c>
      <c r="C905" s="251" t="s">
        <v>875</v>
      </c>
      <c r="D905" s="224"/>
      <c r="E905" s="224"/>
      <c r="F905" s="224"/>
      <c r="G905" s="226"/>
      <c r="H905" s="226"/>
    </row>
    <row r="906" spans="1:8">
      <c r="A906" s="209">
        <f t="shared" si="142"/>
        <v>7</v>
      </c>
      <c r="B906" s="222">
        <v>2140110</v>
      </c>
      <c r="C906" s="251" t="s">
        <v>876</v>
      </c>
      <c r="D906" s="224"/>
      <c r="E906" s="224">
        <v>10</v>
      </c>
      <c r="F906" s="224"/>
      <c r="G906" s="226"/>
      <c r="H906" s="226"/>
    </row>
    <row r="907" spans="1:8">
      <c r="A907" s="209">
        <f t="shared" si="142"/>
        <v>7</v>
      </c>
      <c r="B907" s="222">
        <v>2140111</v>
      </c>
      <c r="C907" s="251" t="s">
        <v>877</v>
      </c>
      <c r="D907" s="224"/>
      <c r="E907" s="224"/>
      <c r="F907" s="224"/>
      <c r="G907" s="226"/>
      <c r="H907" s="226"/>
    </row>
    <row r="908" spans="1:8">
      <c r="A908" s="209">
        <f t="shared" si="142"/>
        <v>7</v>
      </c>
      <c r="B908" s="222">
        <v>2140112</v>
      </c>
      <c r="C908" s="251" t="s">
        <v>878</v>
      </c>
      <c r="D908" s="224"/>
      <c r="E908" s="224"/>
      <c r="F908" s="224"/>
      <c r="G908" s="226"/>
      <c r="H908" s="226"/>
    </row>
    <row r="909" spans="1:8">
      <c r="A909" s="209">
        <f t="shared" si="142"/>
        <v>7</v>
      </c>
      <c r="B909" s="222">
        <v>2140114</v>
      </c>
      <c r="C909" s="251" t="s">
        <v>879</v>
      </c>
      <c r="D909" s="224"/>
      <c r="E909" s="224"/>
      <c r="F909" s="224"/>
      <c r="G909" s="226"/>
      <c r="H909" s="226"/>
    </row>
    <row r="910" spans="1:8">
      <c r="A910" s="209">
        <f t="shared" si="142"/>
        <v>7</v>
      </c>
      <c r="B910" s="222">
        <v>2140122</v>
      </c>
      <c r="C910" s="251" t="s">
        <v>880</v>
      </c>
      <c r="D910" s="224"/>
      <c r="E910" s="224"/>
      <c r="F910" s="224"/>
      <c r="G910" s="226"/>
      <c r="H910" s="226"/>
    </row>
    <row r="911" spans="1:8">
      <c r="A911" s="209">
        <f t="shared" si="142"/>
        <v>7</v>
      </c>
      <c r="B911" s="222">
        <v>2140123</v>
      </c>
      <c r="C911" s="251" t="s">
        <v>881</v>
      </c>
      <c r="D911" s="224"/>
      <c r="E911" s="224"/>
      <c r="F911" s="224"/>
      <c r="G911" s="226"/>
      <c r="H911" s="226"/>
    </row>
    <row r="912" spans="1:8">
      <c r="A912" s="209">
        <f t="shared" si="142"/>
        <v>7</v>
      </c>
      <c r="B912" s="222">
        <v>2140127</v>
      </c>
      <c r="C912" s="251" t="s">
        <v>882</v>
      </c>
      <c r="D912" s="224"/>
      <c r="E912" s="224"/>
      <c r="F912" s="224"/>
      <c r="G912" s="226"/>
      <c r="H912" s="226"/>
    </row>
    <row r="913" spans="1:8">
      <c r="A913" s="209">
        <f t="shared" si="142"/>
        <v>7</v>
      </c>
      <c r="B913" s="222">
        <v>2140128</v>
      </c>
      <c r="C913" s="251" t="s">
        <v>883</v>
      </c>
      <c r="D913" s="224"/>
      <c r="E913" s="224"/>
      <c r="F913" s="224"/>
      <c r="G913" s="226"/>
      <c r="H913" s="226"/>
    </row>
    <row r="914" spans="1:8">
      <c r="A914" s="209">
        <f t="shared" si="142"/>
        <v>7</v>
      </c>
      <c r="B914" s="222">
        <v>2140129</v>
      </c>
      <c r="C914" s="251" t="s">
        <v>884</v>
      </c>
      <c r="D914" s="224"/>
      <c r="E914" s="224"/>
      <c r="F914" s="224"/>
      <c r="G914" s="226"/>
      <c r="H914" s="226"/>
    </row>
    <row r="915" spans="1:8">
      <c r="A915" s="209">
        <f t="shared" si="142"/>
        <v>7</v>
      </c>
      <c r="B915" s="222">
        <v>2140130</v>
      </c>
      <c r="C915" s="251" t="s">
        <v>885</v>
      </c>
      <c r="D915" s="224"/>
      <c r="E915" s="224"/>
      <c r="F915" s="224"/>
      <c r="G915" s="226"/>
      <c r="H915" s="226"/>
    </row>
    <row r="916" spans="1:8">
      <c r="A916" s="209">
        <f t="shared" si="142"/>
        <v>7</v>
      </c>
      <c r="B916" s="222">
        <v>2140131</v>
      </c>
      <c r="C916" s="251" t="s">
        <v>886</v>
      </c>
      <c r="D916" s="224"/>
      <c r="E916" s="224">
        <v>29</v>
      </c>
      <c r="F916" s="224"/>
      <c r="G916" s="226"/>
      <c r="H916" s="226"/>
    </row>
    <row r="917" spans="1:8">
      <c r="A917" s="209">
        <f t="shared" si="142"/>
        <v>7</v>
      </c>
      <c r="B917" s="222">
        <v>2140133</v>
      </c>
      <c r="C917" s="251" t="s">
        <v>887</v>
      </c>
      <c r="D917" s="224"/>
      <c r="E917" s="224"/>
      <c r="F917" s="224"/>
      <c r="G917" s="226"/>
      <c r="H917" s="226"/>
    </row>
    <row r="918" spans="1:8">
      <c r="A918" s="209">
        <f t="shared" si="142"/>
        <v>7</v>
      </c>
      <c r="B918" s="222">
        <v>2140136</v>
      </c>
      <c r="C918" s="251" t="s">
        <v>888</v>
      </c>
      <c r="D918" s="224">
        <v>161</v>
      </c>
      <c r="E918" s="224">
        <v>4</v>
      </c>
      <c r="F918" s="224"/>
      <c r="G918" s="226"/>
      <c r="H918" s="226"/>
    </row>
    <row r="919" spans="1:8">
      <c r="A919" s="209">
        <f t="shared" si="142"/>
        <v>7</v>
      </c>
      <c r="B919" s="222">
        <v>2140138</v>
      </c>
      <c r="C919" s="251" t="s">
        <v>889</v>
      </c>
      <c r="D919" s="224"/>
      <c r="E919" s="224"/>
      <c r="F919" s="224"/>
      <c r="G919" s="226"/>
      <c r="H919" s="226"/>
    </row>
    <row r="920" spans="1:8">
      <c r="A920" s="209">
        <f t="shared" si="142"/>
        <v>7</v>
      </c>
      <c r="B920" s="222">
        <v>2140199</v>
      </c>
      <c r="C920" s="251" t="s">
        <v>890</v>
      </c>
      <c r="D920" s="224"/>
      <c r="E920" s="224">
        <v>317</v>
      </c>
      <c r="F920" s="224"/>
      <c r="G920" s="226"/>
      <c r="H920" s="226"/>
    </row>
    <row r="921" s="208" customFormat="1" spans="1:8">
      <c r="A921" s="208">
        <f t="shared" si="142"/>
        <v>5</v>
      </c>
      <c r="B921" s="227">
        <v>21402</v>
      </c>
      <c r="C921" s="250" t="s">
        <v>891</v>
      </c>
      <c r="D921" s="229">
        <f t="shared" ref="D921:F921" si="143">SUM(D922:D930)</f>
        <v>0</v>
      </c>
      <c r="E921" s="229">
        <f t="shared" si="143"/>
        <v>0</v>
      </c>
      <c r="F921" s="229">
        <f t="shared" si="143"/>
        <v>0</v>
      </c>
      <c r="G921" s="230"/>
      <c r="H921" s="230"/>
    </row>
    <row r="922" spans="1:8">
      <c r="A922" s="209">
        <f t="shared" si="142"/>
        <v>7</v>
      </c>
      <c r="B922" s="222">
        <v>2140201</v>
      </c>
      <c r="C922" s="251" t="s">
        <v>197</v>
      </c>
      <c r="D922" s="224"/>
      <c r="E922" s="224"/>
      <c r="F922" s="224"/>
      <c r="G922" s="226"/>
      <c r="H922" s="226"/>
    </row>
    <row r="923" spans="1:8">
      <c r="A923" s="209">
        <f t="shared" si="142"/>
        <v>7</v>
      </c>
      <c r="B923" s="222">
        <v>2140202</v>
      </c>
      <c r="C923" s="251" t="s">
        <v>198</v>
      </c>
      <c r="D923" s="224"/>
      <c r="E923" s="224"/>
      <c r="F923" s="224"/>
      <c r="G923" s="226"/>
      <c r="H923" s="226"/>
    </row>
    <row r="924" spans="1:8">
      <c r="A924" s="209">
        <f t="shared" si="142"/>
        <v>7</v>
      </c>
      <c r="B924" s="222">
        <v>2140203</v>
      </c>
      <c r="C924" s="251" t="s">
        <v>199</v>
      </c>
      <c r="D924" s="224"/>
      <c r="E924" s="224"/>
      <c r="F924" s="224"/>
      <c r="G924" s="226"/>
      <c r="H924" s="226"/>
    </row>
    <row r="925" spans="1:8">
      <c r="A925" s="209">
        <f t="shared" si="142"/>
        <v>7</v>
      </c>
      <c r="B925" s="222">
        <v>2140204</v>
      </c>
      <c r="C925" s="251" t="s">
        <v>892</v>
      </c>
      <c r="D925" s="224"/>
      <c r="E925" s="224"/>
      <c r="F925" s="224"/>
      <c r="G925" s="226"/>
      <c r="H925" s="226"/>
    </row>
    <row r="926" spans="1:8">
      <c r="A926" s="209">
        <f t="shared" si="142"/>
        <v>7</v>
      </c>
      <c r="B926" s="222">
        <v>2140205</v>
      </c>
      <c r="C926" s="251" t="s">
        <v>893</v>
      </c>
      <c r="D926" s="224"/>
      <c r="E926" s="224"/>
      <c r="F926" s="224"/>
      <c r="G926" s="226"/>
      <c r="H926" s="226"/>
    </row>
    <row r="927" spans="1:8">
      <c r="A927" s="209">
        <f t="shared" si="142"/>
        <v>7</v>
      </c>
      <c r="B927" s="222">
        <v>2140206</v>
      </c>
      <c r="C927" s="251" t="s">
        <v>894</v>
      </c>
      <c r="D927" s="224"/>
      <c r="E927" s="224"/>
      <c r="F927" s="224"/>
      <c r="G927" s="226"/>
      <c r="H927" s="226"/>
    </row>
    <row r="928" spans="1:8">
      <c r="A928" s="209">
        <f t="shared" si="142"/>
        <v>7</v>
      </c>
      <c r="B928" s="222">
        <v>2140207</v>
      </c>
      <c r="C928" s="251" t="s">
        <v>895</v>
      </c>
      <c r="D928" s="224"/>
      <c r="E928" s="224"/>
      <c r="F928" s="224"/>
      <c r="G928" s="226"/>
      <c r="H928" s="226"/>
    </row>
    <row r="929" spans="1:8">
      <c r="A929" s="209">
        <f t="shared" si="142"/>
        <v>7</v>
      </c>
      <c r="B929" s="222">
        <v>2140208</v>
      </c>
      <c r="C929" s="251" t="s">
        <v>896</v>
      </c>
      <c r="D929" s="224"/>
      <c r="E929" s="224"/>
      <c r="F929" s="224"/>
      <c r="G929" s="226"/>
      <c r="H929" s="226"/>
    </row>
    <row r="930" spans="1:8">
      <c r="A930" s="209">
        <f t="shared" si="142"/>
        <v>7</v>
      </c>
      <c r="B930" s="222">
        <v>2140299</v>
      </c>
      <c r="C930" s="251" t="s">
        <v>897</v>
      </c>
      <c r="D930" s="224"/>
      <c r="E930" s="224"/>
      <c r="F930" s="224"/>
      <c r="G930" s="226"/>
      <c r="H930" s="226"/>
    </row>
    <row r="931" s="208" customFormat="1" spans="1:8">
      <c r="A931" s="208">
        <f t="shared" si="142"/>
        <v>5</v>
      </c>
      <c r="B931" s="227">
        <v>21403</v>
      </c>
      <c r="C931" s="250" t="s">
        <v>898</v>
      </c>
      <c r="D931" s="229">
        <f t="shared" ref="D931:F931" si="144">SUM(D932:D940)</f>
        <v>0</v>
      </c>
      <c r="E931" s="229">
        <f t="shared" si="144"/>
        <v>0</v>
      </c>
      <c r="F931" s="229">
        <f t="shared" si="144"/>
        <v>0</v>
      </c>
      <c r="G931" s="230"/>
      <c r="H931" s="230"/>
    </row>
    <row r="932" spans="1:8">
      <c r="A932" s="209">
        <f t="shared" si="142"/>
        <v>7</v>
      </c>
      <c r="B932" s="222">
        <v>2140301</v>
      </c>
      <c r="C932" s="251" t="s">
        <v>197</v>
      </c>
      <c r="D932" s="224"/>
      <c r="E932" s="224"/>
      <c r="F932" s="224"/>
      <c r="G932" s="226"/>
      <c r="H932" s="226"/>
    </row>
    <row r="933" spans="1:8">
      <c r="A933" s="209">
        <f t="shared" si="142"/>
        <v>7</v>
      </c>
      <c r="B933" s="222">
        <v>2140302</v>
      </c>
      <c r="C933" s="251" t="s">
        <v>198</v>
      </c>
      <c r="D933" s="224"/>
      <c r="E933" s="224"/>
      <c r="F933" s="224"/>
      <c r="G933" s="226"/>
      <c r="H933" s="226"/>
    </row>
    <row r="934" spans="1:8">
      <c r="A934" s="209">
        <f t="shared" si="142"/>
        <v>7</v>
      </c>
      <c r="B934" s="222">
        <v>2140303</v>
      </c>
      <c r="C934" s="251" t="s">
        <v>199</v>
      </c>
      <c r="D934" s="224"/>
      <c r="E934" s="224"/>
      <c r="F934" s="224"/>
      <c r="G934" s="226"/>
      <c r="H934" s="226"/>
    </row>
    <row r="935" spans="1:8">
      <c r="A935" s="209">
        <f t="shared" si="142"/>
        <v>7</v>
      </c>
      <c r="B935" s="222">
        <v>2140304</v>
      </c>
      <c r="C935" s="251" t="s">
        <v>899</v>
      </c>
      <c r="D935" s="224"/>
      <c r="E935" s="224"/>
      <c r="F935" s="224"/>
      <c r="G935" s="226"/>
      <c r="H935" s="226"/>
    </row>
    <row r="936" spans="1:8">
      <c r="A936" s="209">
        <f t="shared" si="142"/>
        <v>7</v>
      </c>
      <c r="B936" s="222">
        <v>2140305</v>
      </c>
      <c r="C936" s="251" t="s">
        <v>900</v>
      </c>
      <c r="D936" s="224"/>
      <c r="E936" s="224"/>
      <c r="F936" s="224"/>
      <c r="G936" s="226"/>
      <c r="H936" s="226"/>
    </row>
    <row r="937" spans="1:8">
      <c r="A937" s="209">
        <f t="shared" si="142"/>
        <v>7</v>
      </c>
      <c r="B937" s="222">
        <v>2140306</v>
      </c>
      <c r="C937" s="251" t="s">
        <v>901</v>
      </c>
      <c r="D937" s="224"/>
      <c r="E937" s="224"/>
      <c r="F937" s="224"/>
      <c r="G937" s="226"/>
      <c r="H937" s="226"/>
    </row>
    <row r="938" spans="1:8">
      <c r="A938" s="209">
        <f t="shared" si="142"/>
        <v>7</v>
      </c>
      <c r="B938" s="222">
        <v>2140307</v>
      </c>
      <c r="C938" s="251" t="s">
        <v>902</v>
      </c>
      <c r="D938" s="224"/>
      <c r="E938" s="224"/>
      <c r="F938" s="224"/>
      <c r="G938" s="226"/>
      <c r="H938" s="226"/>
    </row>
    <row r="939" spans="1:8">
      <c r="A939" s="209">
        <f t="shared" si="142"/>
        <v>7</v>
      </c>
      <c r="B939" s="222">
        <v>2140308</v>
      </c>
      <c r="C939" s="251" t="s">
        <v>903</v>
      </c>
      <c r="D939" s="224"/>
      <c r="E939" s="224"/>
      <c r="F939" s="224"/>
      <c r="G939" s="226"/>
      <c r="H939" s="226"/>
    </row>
    <row r="940" spans="1:8">
      <c r="A940" s="209">
        <f t="shared" si="142"/>
        <v>7</v>
      </c>
      <c r="B940" s="222">
        <v>2140399</v>
      </c>
      <c r="C940" s="251" t="s">
        <v>904</v>
      </c>
      <c r="D940" s="224"/>
      <c r="E940" s="224"/>
      <c r="F940" s="224"/>
      <c r="G940" s="226"/>
      <c r="H940" s="226"/>
    </row>
    <row r="941" s="208" customFormat="1" spans="1:8">
      <c r="A941" s="208">
        <f t="shared" si="142"/>
        <v>5</v>
      </c>
      <c r="B941" s="227">
        <v>21405</v>
      </c>
      <c r="C941" s="250" t="s">
        <v>905</v>
      </c>
      <c r="D941" s="229">
        <f t="shared" ref="D941:F941" si="145">SUM(D942:D947)</f>
        <v>0</v>
      </c>
      <c r="E941" s="229">
        <f t="shared" si="145"/>
        <v>0</v>
      </c>
      <c r="F941" s="229">
        <f t="shared" si="145"/>
        <v>0</v>
      </c>
      <c r="G941" s="230"/>
      <c r="H941" s="230"/>
    </row>
    <row r="942" spans="1:8">
      <c r="A942" s="209">
        <f t="shared" si="142"/>
        <v>7</v>
      </c>
      <c r="B942" s="222">
        <v>2140501</v>
      </c>
      <c r="C942" s="251" t="s">
        <v>197</v>
      </c>
      <c r="D942" s="224"/>
      <c r="E942" s="224"/>
      <c r="F942" s="224"/>
      <c r="G942" s="226"/>
      <c r="H942" s="226"/>
    </row>
    <row r="943" spans="1:8">
      <c r="A943" s="209">
        <f t="shared" si="142"/>
        <v>7</v>
      </c>
      <c r="B943" s="222">
        <v>2140502</v>
      </c>
      <c r="C943" s="251" t="s">
        <v>198</v>
      </c>
      <c r="D943" s="224"/>
      <c r="E943" s="224"/>
      <c r="F943" s="224"/>
      <c r="G943" s="226"/>
      <c r="H943" s="226"/>
    </row>
    <row r="944" spans="1:8">
      <c r="A944" s="209">
        <f t="shared" si="142"/>
        <v>7</v>
      </c>
      <c r="B944" s="222">
        <v>2140503</v>
      </c>
      <c r="C944" s="251" t="s">
        <v>199</v>
      </c>
      <c r="D944" s="224"/>
      <c r="E944" s="224"/>
      <c r="F944" s="224"/>
      <c r="G944" s="226"/>
      <c r="H944" s="226"/>
    </row>
    <row r="945" spans="1:8">
      <c r="A945" s="209">
        <f t="shared" si="142"/>
        <v>7</v>
      </c>
      <c r="B945" s="222">
        <v>2140504</v>
      </c>
      <c r="C945" s="251" t="s">
        <v>896</v>
      </c>
      <c r="D945" s="224"/>
      <c r="E945" s="224"/>
      <c r="F945" s="224"/>
      <c r="G945" s="226"/>
      <c r="H945" s="226"/>
    </row>
    <row r="946" spans="1:8">
      <c r="A946" s="209">
        <f t="shared" si="142"/>
        <v>7</v>
      </c>
      <c r="B946" s="222">
        <v>2140505</v>
      </c>
      <c r="C946" s="251" t="s">
        <v>906</v>
      </c>
      <c r="D946" s="224"/>
      <c r="E946" s="224"/>
      <c r="F946" s="224"/>
      <c r="G946" s="226"/>
      <c r="H946" s="226"/>
    </row>
    <row r="947" spans="1:8">
      <c r="A947" s="209">
        <f t="shared" si="142"/>
        <v>7</v>
      </c>
      <c r="B947" s="222">
        <v>2140599</v>
      </c>
      <c r="C947" s="251" t="s">
        <v>907</v>
      </c>
      <c r="D947" s="224"/>
      <c r="E947" s="224"/>
      <c r="F947" s="224"/>
      <c r="G947" s="226"/>
      <c r="H947" s="226"/>
    </row>
    <row r="948" s="208" customFormat="1" spans="1:8">
      <c r="A948" s="208">
        <f t="shared" si="142"/>
        <v>5</v>
      </c>
      <c r="B948" s="227">
        <v>21406</v>
      </c>
      <c r="C948" s="250" t="s">
        <v>908</v>
      </c>
      <c r="D948" s="229">
        <f t="shared" ref="D948:F948" si="146">SUM(D949:D952)</f>
        <v>0</v>
      </c>
      <c r="E948" s="229">
        <f t="shared" si="146"/>
        <v>2312</v>
      </c>
      <c r="F948" s="229">
        <f t="shared" si="146"/>
        <v>0</v>
      </c>
      <c r="G948" s="230"/>
      <c r="H948" s="230"/>
    </row>
    <row r="949" spans="1:8">
      <c r="A949" s="209">
        <f t="shared" si="142"/>
        <v>7</v>
      </c>
      <c r="B949" s="222">
        <v>2140601</v>
      </c>
      <c r="C949" s="251" t="s">
        <v>909</v>
      </c>
      <c r="D949" s="224"/>
      <c r="E949" s="224">
        <v>2312</v>
      </c>
      <c r="F949" s="224"/>
      <c r="G949" s="226"/>
      <c r="H949" s="226"/>
    </row>
    <row r="950" spans="1:8">
      <c r="A950" s="209">
        <f t="shared" si="142"/>
        <v>7</v>
      </c>
      <c r="B950" s="222">
        <v>2140602</v>
      </c>
      <c r="C950" s="251" t="s">
        <v>910</v>
      </c>
      <c r="D950" s="224"/>
      <c r="E950" s="224"/>
      <c r="F950" s="224"/>
      <c r="G950" s="226"/>
      <c r="H950" s="226"/>
    </row>
    <row r="951" spans="1:8">
      <c r="A951" s="209">
        <f t="shared" si="142"/>
        <v>7</v>
      </c>
      <c r="B951" s="222">
        <v>2140603</v>
      </c>
      <c r="C951" s="251" t="s">
        <v>911</v>
      </c>
      <c r="D951" s="224"/>
      <c r="E951" s="224"/>
      <c r="F951" s="224"/>
      <c r="G951" s="226"/>
      <c r="H951" s="226"/>
    </row>
    <row r="952" spans="1:8">
      <c r="A952" s="209">
        <f t="shared" si="142"/>
        <v>7</v>
      </c>
      <c r="B952" s="222">
        <v>2140699</v>
      </c>
      <c r="C952" s="251" t="s">
        <v>912</v>
      </c>
      <c r="D952" s="224"/>
      <c r="E952" s="224"/>
      <c r="F952" s="224"/>
      <c r="G952" s="226"/>
      <c r="H952" s="226"/>
    </row>
    <row r="953" s="208" customFormat="1" spans="1:8">
      <c r="A953" s="208">
        <f t="shared" si="142"/>
        <v>5</v>
      </c>
      <c r="B953" s="227">
        <v>21499</v>
      </c>
      <c r="C953" s="250" t="s">
        <v>913</v>
      </c>
      <c r="D953" s="229">
        <f t="shared" ref="D953:F953" si="147">SUM(D954:D955)</f>
        <v>7578</v>
      </c>
      <c r="E953" s="229">
        <f t="shared" si="147"/>
        <v>97</v>
      </c>
      <c r="F953" s="229">
        <f t="shared" si="147"/>
        <v>8145</v>
      </c>
      <c r="G953" s="230"/>
      <c r="H953" s="230"/>
    </row>
    <row r="954" spans="1:8">
      <c r="A954" s="209">
        <f t="shared" si="142"/>
        <v>7</v>
      </c>
      <c r="B954" s="222">
        <v>2149901</v>
      </c>
      <c r="C954" s="251" t="s">
        <v>914</v>
      </c>
      <c r="D954" s="224"/>
      <c r="E954" s="224"/>
      <c r="F954" s="224"/>
      <c r="G954" s="226"/>
      <c r="H954" s="226"/>
    </row>
    <row r="955" spans="1:8">
      <c r="A955" s="209">
        <f t="shared" si="142"/>
        <v>7</v>
      </c>
      <c r="B955" s="222">
        <v>2149999</v>
      </c>
      <c r="C955" s="251" t="s">
        <v>915</v>
      </c>
      <c r="D955" s="224">
        <v>7578</v>
      </c>
      <c r="E955" s="224">
        <v>97</v>
      </c>
      <c r="F955" s="224">
        <v>8145</v>
      </c>
      <c r="G955" s="226"/>
      <c r="H955" s="226"/>
    </row>
    <row r="956" spans="1:8">
      <c r="A956" s="209">
        <f t="shared" si="142"/>
        <v>3</v>
      </c>
      <c r="B956" s="222">
        <v>215</v>
      </c>
      <c r="C956" s="251" t="s">
        <v>916</v>
      </c>
      <c r="D956" s="224">
        <f t="shared" ref="D956:F956" si="148">SUM(D957,D967,D983,D988,D999,D1006,D1014)</f>
        <v>6195</v>
      </c>
      <c r="E956" s="224">
        <f t="shared" si="148"/>
        <v>2126</v>
      </c>
      <c r="F956" s="225">
        <f t="shared" si="148"/>
        <v>6150</v>
      </c>
      <c r="G956" s="226"/>
      <c r="H956" s="226"/>
    </row>
    <row r="957" s="208" customFormat="1" spans="1:8">
      <c r="A957" s="208">
        <f t="shared" si="142"/>
        <v>5</v>
      </c>
      <c r="B957" s="227">
        <v>21501</v>
      </c>
      <c r="C957" s="250" t="s">
        <v>917</v>
      </c>
      <c r="D957" s="229">
        <f t="shared" ref="D957:F957" si="149">SUM(D958:D966)</f>
        <v>0</v>
      </c>
      <c r="E957" s="229">
        <f t="shared" si="149"/>
        <v>0</v>
      </c>
      <c r="F957" s="229">
        <f t="shared" si="149"/>
        <v>985</v>
      </c>
      <c r="G957" s="230"/>
      <c r="H957" s="230"/>
    </row>
    <row r="958" spans="1:8">
      <c r="A958" s="209">
        <f t="shared" si="142"/>
        <v>7</v>
      </c>
      <c r="B958" s="222">
        <v>2150101</v>
      </c>
      <c r="C958" s="251" t="s">
        <v>197</v>
      </c>
      <c r="D958" s="224"/>
      <c r="E958" s="224"/>
      <c r="F958" s="224">
        <v>985</v>
      </c>
      <c r="G958" s="226"/>
      <c r="H958" s="226"/>
    </row>
    <row r="959" spans="1:8">
      <c r="A959" s="209">
        <f t="shared" si="142"/>
        <v>7</v>
      </c>
      <c r="B959" s="222">
        <v>2150102</v>
      </c>
      <c r="C959" s="251" t="s">
        <v>198</v>
      </c>
      <c r="D959" s="224"/>
      <c r="E959" s="224"/>
      <c r="F959" s="224"/>
      <c r="G959" s="226"/>
      <c r="H959" s="226"/>
    </row>
    <row r="960" spans="1:8">
      <c r="A960" s="209">
        <f t="shared" si="142"/>
        <v>7</v>
      </c>
      <c r="B960" s="222">
        <v>2150103</v>
      </c>
      <c r="C960" s="251" t="s">
        <v>199</v>
      </c>
      <c r="D960" s="224"/>
      <c r="E960" s="224"/>
      <c r="F960" s="224"/>
      <c r="G960" s="226"/>
      <c r="H960" s="226"/>
    </row>
    <row r="961" spans="1:8">
      <c r="A961" s="209">
        <f t="shared" si="142"/>
        <v>7</v>
      </c>
      <c r="B961" s="222">
        <v>2150104</v>
      </c>
      <c r="C961" s="251" t="s">
        <v>918</v>
      </c>
      <c r="D961" s="224"/>
      <c r="E961" s="224"/>
      <c r="F961" s="224"/>
      <c r="G961" s="226"/>
      <c r="H961" s="226"/>
    </row>
    <row r="962" spans="1:8">
      <c r="A962" s="209">
        <f t="shared" si="142"/>
        <v>7</v>
      </c>
      <c r="B962" s="222">
        <v>2150105</v>
      </c>
      <c r="C962" s="251" t="s">
        <v>919</v>
      </c>
      <c r="D962" s="224"/>
      <c r="E962" s="224"/>
      <c r="F962" s="224"/>
      <c r="G962" s="226"/>
      <c r="H962" s="226"/>
    </row>
    <row r="963" spans="1:8">
      <c r="A963" s="209">
        <f t="shared" si="142"/>
        <v>7</v>
      </c>
      <c r="B963" s="222">
        <v>2150106</v>
      </c>
      <c r="C963" s="251" t="s">
        <v>920</v>
      </c>
      <c r="D963" s="224"/>
      <c r="E963" s="224"/>
      <c r="F963" s="224"/>
      <c r="G963" s="226"/>
      <c r="H963" s="226"/>
    </row>
    <row r="964" spans="1:8">
      <c r="A964" s="209">
        <f t="shared" ref="A964:A1027" si="150">LEN(B964)</f>
        <v>7</v>
      </c>
      <c r="B964" s="222">
        <v>2150107</v>
      </c>
      <c r="C964" s="251" t="s">
        <v>921</v>
      </c>
      <c r="D964" s="224"/>
      <c r="E964" s="224"/>
      <c r="F964" s="224"/>
      <c r="G964" s="226"/>
      <c r="H964" s="226"/>
    </row>
    <row r="965" spans="1:8">
      <c r="A965" s="209">
        <f t="shared" si="150"/>
        <v>7</v>
      </c>
      <c r="B965" s="222">
        <v>2150108</v>
      </c>
      <c r="C965" s="251" t="s">
        <v>922</v>
      </c>
      <c r="D965" s="224"/>
      <c r="E965" s="224"/>
      <c r="F965" s="224"/>
      <c r="G965" s="226"/>
      <c r="H965" s="226"/>
    </row>
    <row r="966" spans="1:8">
      <c r="A966" s="209">
        <f t="shared" si="150"/>
        <v>7</v>
      </c>
      <c r="B966" s="222">
        <v>2150199</v>
      </c>
      <c r="C966" s="251" t="s">
        <v>923</v>
      </c>
      <c r="D966" s="224"/>
      <c r="E966" s="224"/>
      <c r="F966" s="224"/>
      <c r="G966" s="226"/>
      <c r="H966" s="226"/>
    </row>
    <row r="967" s="208" customFormat="1" spans="1:8">
      <c r="A967" s="208">
        <f t="shared" si="150"/>
        <v>5</v>
      </c>
      <c r="B967" s="227">
        <v>21502</v>
      </c>
      <c r="C967" s="250" t="s">
        <v>924</v>
      </c>
      <c r="D967" s="229">
        <f t="shared" ref="D967:F967" si="151">SUM(D968:D982)</f>
        <v>0</v>
      </c>
      <c r="E967" s="229">
        <f t="shared" si="151"/>
        <v>330</v>
      </c>
      <c r="F967" s="229">
        <f t="shared" si="151"/>
        <v>0</v>
      </c>
      <c r="G967" s="230"/>
      <c r="H967" s="230"/>
    </row>
    <row r="968" spans="1:8">
      <c r="A968" s="209">
        <f t="shared" si="150"/>
        <v>7</v>
      </c>
      <c r="B968" s="222">
        <v>2150501</v>
      </c>
      <c r="C968" s="251" t="s">
        <v>197</v>
      </c>
      <c r="D968" s="224"/>
      <c r="E968" s="224"/>
      <c r="F968" s="224"/>
      <c r="G968" s="226"/>
      <c r="H968" s="226"/>
    </row>
    <row r="969" spans="1:8">
      <c r="A969" s="209">
        <f t="shared" si="150"/>
        <v>7</v>
      </c>
      <c r="B969" s="222">
        <v>2150502</v>
      </c>
      <c r="C969" s="251" t="s">
        <v>198</v>
      </c>
      <c r="D969" s="224"/>
      <c r="E969" s="224"/>
      <c r="F969" s="224"/>
      <c r="G969" s="226"/>
      <c r="H969" s="226"/>
    </row>
    <row r="970" spans="1:8">
      <c r="A970" s="209">
        <f t="shared" si="150"/>
        <v>7</v>
      </c>
      <c r="B970" s="222">
        <v>2150503</v>
      </c>
      <c r="C970" s="251" t="s">
        <v>199</v>
      </c>
      <c r="D970" s="224"/>
      <c r="E970" s="224"/>
      <c r="F970" s="224"/>
      <c r="G970" s="226"/>
      <c r="H970" s="226"/>
    </row>
    <row r="971" spans="1:8">
      <c r="A971" s="209">
        <f t="shared" si="150"/>
        <v>7</v>
      </c>
      <c r="B971" s="222">
        <v>2150504</v>
      </c>
      <c r="C971" s="251" t="s">
        <v>925</v>
      </c>
      <c r="D971" s="224"/>
      <c r="E971" s="224"/>
      <c r="F971" s="224"/>
      <c r="G971" s="226"/>
      <c r="H971" s="226"/>
    </row>
    <row r="972" spans="1:8">
      <c r="A972" s="209">
        <f t="shared" si="150"/>
        <v>7</v>
      </c>
      <c r="B972" s="222">
        <v>2150505</v>
      </c>
      <c r="C972" s="251" t="s">
        <v>926</v>
      </c>
      <c r="D972" s="224"/>
      <c r="E972" s="224"/>
      <c r="F972" s="224"/>
      <c r="G972" s="226"/>
      <c r="H972" s="226"/>
    </row>
    <row r="973" spans="1:8">
      <c r="A973" s="209">
        <f t="shared" si="150"/>
        <v>7</v>
      </c>
      <c r="B973" s="222">
        <v>2150506</v>
      </c>
      <c r="C973" s="251" t="s">
        <v>927</v>
      </c>
      <c r="D973" s="224"/>
      <c r="E973" s="224"/>
      <c r="F973" s="224"/>
      <c r="G973" s="226"/>
      <c r="H973" s="226"/>
    </row>
    <row r="974" spans="1:8">
      <c r="A974" s="209">
        <f t="shared" si="150"/>
        <v>7</v>
      </c>
      <c r="B974" s="222">
        <v>2150507</v>
      </c>
      <c r="C974" s="251" t="s">
        <v>928</v>
      </c>
      <c r="D974" s="224"/>
      <c r="E974" s="224"/>
      <c r="F974" s="224"/>
      <c r="G974" s="226"/>
      <c r="H974" s="226"/>
    </row>
    <row r="975" spans="1:8">
      <c r="A975" s="209">
        <f t="shared" si="150"/>
        <v>7</v>
      </c>
      <c r="B975" s="222">
        <v>2150508</v>
      </c>
      <c r="C975" s="251" t="s">
        <v>929</v>
      </c>
      <c r="D975" s="224"/>
      <c r="E975" s="224"/>
      <c r="F975" s="224"/>
      <c r="G975" s="226"/>
      <c r="H975" s="226"/>
    </row>
    <row r="976" spans="1:8">
      <c r="A976" s="209">
        <f t="shared" si="150"/>
        <v>7</v>
      </c>
      <c r="B976" s="222">
        <v>2150509</v>
      </c>
      <c r="C976" s="251" t="s">
        <v>930</v>
      </c>
      <c r="D976" s="224"/>
      <c r="E976" s="224"/>
      <c r="F976" s="224"/>
      <c r="G976" s="226"/>
      <c r="H976" s="226"/>
    </row>
    <row r="977" spans="1:8">
      <c r="A977" s="209">
        <f t="shared" si="150"/>
        <v>7</v>
      </c>
      <c r="B977" s="222">
        <v>2150510</v>
      </c>
      <c r="C977" s="251" t="s">
        <v>931</v>
      </c>
      <c r="D977" s="224"/>
      <c r="E977" s="224"/>
      <c r="F977" s="224"/>
      <c r="G977" s="226"/>
      <c r="H977" s="226"/>
    </row>
    <row r="978" spans="1:8">
      <c r="A978" s="209">
        <f t="shared" si="150"/>
        <v>7</v>
      </c>
      <c r="B978" s="222">
        <v>2150512</v>
      </c>
      <c r="C978" s="251" t="s">
        <v>932</v>
      </c>
      <c r="D978" s="224"/>
      <c r="E978" s="224"/>
      <c r="F978" s="224"/>
      <c r="G978" s="226"/>
      <c r="H978" s="226"/>
    </row>
    <row r="979" spans="1:8">
      <c r="A979" s="209">
        <f t="shared" si="150"/>
        <v>7</v>
      </c>
      <c r="B979" s="222">
        <v>2150513</v>
      </c>
      <c r="C979" s="251" t="s">
        <v>933</v>
      </c>
      <c r="D979" s="224"/>
      <c r="E979" s="224"/>
      <c r="F979" s="224"/>
      <c r="G979" s="226"/>
      <c r="H979" s="226"/>
    </row>
    <row r="980" spans="1:8">
      <c r="A980" s="209">
        <f t="shared" si="150"/>
        <v>7</v>
      </c>
      <c r="B980" s="222">
        <v>2150514</v>
      </c>
      <c r="C980" s="251" t="s">
        <v>934</v>
      </c>
      <c r="D980" s="224"/>
      <c r="E980" s="224"/>
      <c r="F980" s="224"/>
      <c r="G980" s="226"/>
      <c r="H980" s="226"/>
    </row>
    <row r="981" spans="1:8">
      <c r="A981" s="209">
        <f t="shared" si="150"/>
        <v>7</v>
      </c>
      <c r="B981" s="222">
        <v>2150515</v>
      </c>
      <c r="C981" s="251" t="s">
        <v>935</v>
      </c>
      <c r="D981" s="224"/>
      <c r="E981" s="224"/>
      <c r="F981" s="224"/>
      <c r="G981" s="226"/>
      <c r="H981" s="226"/>
    </row>
    <row r="982" spans="1:8">
      <c r="A982" s="209">
        <f t="shared" si="150"/>
        <v>7</v>
      </c>
      <c r="B982" s="222">
        <v>2150599</v>
      </c>
      <c r="C982" s="251" t="s">
        <v>936</v>
      </c>
      <c r="D982" s="224"/>
      <c r="E982" s="224">
        <v>330</v>
      </c>
      <c r="F982" s="224"/>
      <c r="G982" s="226"/>
      <c r="H982" s="226"/>
    </row>
    <row r="983" s="208" customFormat="1" spans="1:8">
      <c r="A983" s="208">
        <f t="shared" si="150"/>
        <v>5</v>
      </c>
      <c r="B983" s="227">
        <v>21503</v>
      </c>
      <c r="C983" s="250" t="s">
        <v>937</v>
      </c>
      <c r="D983" s="229">
        <f t="shared" ref="D983:F983" si="152">SUM(D984:D987)</f>
        <v>0</v>
      </c>
      <c r="E983" s="229">
        <f t="shared" si="152"/>
        <v>0</v>
      </c>
      <c r="F983" s="229">
        <f t="shared" si="152"/>
        <v>0</v>
      </c>
      <c r="G983" s="230"/>
      <c r="H983" s="230"/>
    </row>
    <row r="984" spans="1:8">
      <c r="A984" s="209">
        <f t="shared" si="150"/>
        <v>7</v>
      </c>
      <c r="B984" s="222">
        <v>2150301</v>
      </c>
      <c r="C984" s="251" t="s">
        <v>197</v>
      </c>
      <c r="D984" s="224"/>
      <c r="E984" s="224"/>
      <c r="F984" s="224"/>
      <c r="G984" s="226"/>
      <c r="H984" s="226"/>
    </row>
    <row r="985" spans="1:8">
      <c r="A985" s="209">
        <f t="shared" si="150"/>
        <v>7</v>
      </c>
      <c r="B985" s="222">
        <v>2150302</v>
      </c>
      <c r="C985" s="251" t="s">
        <v>198</v>
      </c>
      <c r="D985" s="224"/>
      <c r="E985" s="224"/>
      <c r="F985" s="224"/>
      <c r="G985" s="226"/>
      <c r="H985" s="226"/>
    </row>
    <row r="986" spans="1:8">
      <c r="A986" s="209">
        <f t="shared" si="150"/>
        <v>7</v>
      </c>
      <c r="B986" s="222">
        <v>2150303</v>
      </c>
      <c r="C986" s="251" t="s">
        <v>199</v>
      </c>
      <c r="D986" s="224"/>
      <c r="E986" s="224"/>
      <c r="F986" s="224"/>
      <c r="G986" s="226"/>
      <c r="H986" s="226"/>
    </row>
    <row r="987" spans="1:8">
      <c r="A987" s="209">
        <f t="shared" si="150"/>
        <v>7</v>
      </c>
      <c r="B987" s="222">
        <v>2150399</v>
      </c>
      <c r="C987" s="251" t="s">
        <v>938</v>
      </c>
      <c r="D987" s="224"/>
      <c r="E987" s="224"/>
      <c r="F987" s="224"/>
      <c r="G987" s="226"/>
      <c r="H987" s="226"/>
    </row>
    <row r="988" s="208" customFormat="1" spans="1:8">
      <c r="A988" s="208">
        <f t="shared" si="150"/>
        <v>5</v>
      </c>
      <c r="B988" s="227">
        <v>21505</v>
      </c>
      <c r="C988" s="250" t="s">
        <v>939</v>
      </c>
      <c r="D988" s="229">
        <f t="shared" ref="D988:F988" si="153">SUM(D989:D998)</f>
        <v>1029</v>
      </c>
      <c r="E988" s="229">
        <f t="shared" si="153"/>
        <v>694</v>
      </c>
      <c r="F988" s="229">
        <f t="shared" si="153"/>
        <v>0</v>
      </c>
      <c r="G988" s="230"/>
      <c r="H988" s="230"/>
    </row>
    <row r="989" spans="1:8">
      <c r="A989" s="209">
        <f t="shared" si="150"/>
        <v>7</v>
      </c>
      <c r="B989" s="222">
        <v>2150501</v>
      </c>
      <c r="C989" s="251" t="s">
        <v>197</v>
      </c>
      <c r="D989" s="224">
        <v>565</v>
      </c>
      <c r="E989" s="224">
        <v>526</v>
      </c>
      <c r="F989" s="224"/>
      <c r="G989" s="226"/>
      <c r="H989" s="226"/>
    </row>
    <row r="990" spans="1:8">
      <c r="A990" s="209">
        <f t="shared" si="150"/>
        <v>7</v>
      </c>
      <c r="B990" s="222">
        <v>2150502</v>
      </c>
      <c r="C990" s="251" t="s">
        <v>198</v>
      </c>
      <c r="D990" s="224">
        <v>464</v>
      </c>
      <c r="E990" s="224">
        <v>41</v>
      </c>
      <c r="F990" s="224"/>
      <c r="G990" s="226"/>
      <c r="H990" s="226"/>
    </row>
    <row r="991" spans="1:8">
      <c r="A991" s="209">
        <f t="shared" si="150"/>
        <v>7</v>
      </c>
      <c r="B991" s="222">
        <v>2150503</v>
      </c>
      <c r="C991" s="251" t="s">
        <v>199</v>
      </c>
      <c r="D991" s="224"/>
      <c r="E991" s="224"/>
      <c r="F991" s="224"/>
      <c r="G991" s="226"/>
      <c r="H991" s="226"/>
    </row>
    <row r="992" spans="1:8">
      <c r="A992" s="209">
        <f t="shared" si="150"/>
        <v>7</v>
      </c>
      <c r="B992" s="222">
        <v>2150505</v>
      </c>
      <c r="C992" s="251" t="s">
        <v>940</v>
      </c>
      <c r="D992" s="224"/>
      <c r="E992" s="224"/>
      <c r="F992" s="224"/>
      <c r="G992" s="226"/>
      <c r="H992" s="226"/>
    </row>
    <row r="993" spans="1:8">
      <c r="A993" s="209">
        <f t="shared" si="150"/>
        <v>7</v>
      </c>
      <c r="B993" s="222">
        <v>2150507</v>
      </c>
      <c r="C993" s="251" t="s">
        <v>941</v>
      </c>
      <c r="D993" s="224"/>
      <c r="E993" s="224"/>
      <c r="F993" s="224"/>
      <c r="G993" s="226"/>
      <c r="H993" s="226"/>
    </row>
    <row r="994" spans="1:8">
      <c r="A994" s="209">
        <f t="shared" si="150"/>
        <v>7</v>
      </c>
      <c r="B994" s="222">
        <v>2150508</v>
      </c>
      <c r="C994" s="251" t="s">
        <v>942</v>
      </c>
      <c r="D994" s="224"/>
      <c r="E994" s="224"/>
      <c r="F994" s="224"/>
      <c r="G994" s="226"/>
      <c r="H994" s="226"/>
    </row>
    <row r="995" spans="1:8">
      <c r="A995" s="209">
        <f t="shared" si="150"/>
        <v>7</v>
      </c>
      <c r="B995" s="222">
        <v>2150516</v>
      </c>
      <c r="C995" s="251" t="s">
        <v>943</v>
      </c>
      <c r="D995" s="224"/>
      <c r="E995" s="224"/>
      <c r="F995" s="224"/>
      <c r="G995" s="226"/>
      <c r="H995" s="226"/>
    </row>
    <row r="996" spans="1:8">
      <c r="A996" s="209">
        <f t="shared" si="150"/>
        <v>7</v>
      </c>
      <c r="B996" s="222">
        <v>2150517</v>
      </c>
      <c r="C996" s="251" t="s">
        <v>944</v>
      </c>
      <c r="D996" s="224"/>
      <c r="E996" s="224"/>
      <c r="F996" s="224"/>
      <c r="G996" s="226"/>
      <c r="H996" s="226"/>
    </row>
    <row r="997" spans="1:8">
      <c r="A997" s="209">
        <f t="shared" si="150"/>
        <v>7</v>
      </c>
      <c r="B997" s="222">
        <v>2150550</v>
      </c>
      <c r="C997" s="251" t="s">
        <v>206</v>
      </c>
      <c r="D997" s="224"/>
      <c r="E997" s="224"/>
      <c r="F997" s="224"/>
      <c r="G997" s="226"/>
      <c r="H997" s="226"/>
    </row>
    <row r="998" spans="1:8">
      <c r="A998" s="209">
        <f t="shared" si="150"/>
        <v>7</v>
      </c>
      <c r="B998" s="222">
        <v>2150599</v>
      </c>
      <c r="C998" s="251" t="s">
        <v>945</v>
      </c>
      <c r="D998" s="224"/>
      <c r="E998" s="224">
        <v>127</v>
      </c>
      <c r="F998" s="224"/>
      <c r="G998" s="226"/>
      <c r="H998" s="226"/>
    </row>
    <row r="999" s="208" customFormat="1" spans="1:8">
      <c r="A999" s="208">
        <f t="shared" si="150"/>
        <v>5</v>
      </c>
      <c r="B999" s="227">
        <v>21507</v>
      </c>
      <c r="C999" s="250" t="s">
        <v>946</v>
      </c>
      <c r="D999" s="229">
        <f t="shared" ref="D999:F999" si="154">SUM(D1000:D1005)</f>
        <v>0</v>
      </c>
      <c r="E999" s="229">
        <f t="shared" si="154"/>
        <v>0</v>
      </c>
      <c r="F999" s="229">
        <f t="shared" si="154"/>
        <v>0</v>
      </c>
      <c r="G999" s="230"/>
      <c r="H999" s="230"/>
    </row>
    <row r="1000" spans="1:8">
      <c r="A1000" s="209">
        <f t="shared" si="150"/>
        <v>7</v>
      </c>
      <c r="B1000" s="222">
        <v>2150701</v>
      </c>
      <c r="C1000" s="251" t="s">
        <v>197</v>
      </c>
      <c r="D1000" s="224"/>
      <c r="E1000" s="224"/>
      <c r="F1000" s="224"/>
      <c r="G1000" s="226"/>
      <c r="H1000" s="226"/>
    </row>
    <row r="1001" spans="1:8">
      <c r="A1001" s="209">
        <f t="shared" si="150"/>
        <v>7</v>
      </c>
      <c r="B1001" s="222">
        <v>2150702</v>
      </c>
      <c r="C1001" s="251" t="s">
        <v>198</v>
      </c>
      <c r="D1001" s="224"/>
      <c r="E1001" s="224"/>
      <c r="F1001" s="224"/>
      <c r="G1001" s="226"/>
      <c r="H1001" s="226"/>
    </row>
    <row r="1002" spans="1:8">
      <c r="A1002" s="209">
        <f t="shared" si="150"/>
        <v>7</v>
      </c>
      <c r="B1002" s="222">
        <v>2150703</v>
      </c>
      <c r="C1002" s="251" t="s">
        <v>199</v>
      </c>
      <c r="D1002" s="224"/>
      <c r="E1002" s="224"/>
      <c r="F1002" s="224"/>
      <c r="G1002" s="226"/>
      <c r="H1002" s="226"/>
    </row>
    <row r="1003" spans="1:8">
      <c r="A1003" s="209">
        <f t="shared" si="150"/>
        <v>7</v>
      </c>
      <c r="B1003" s="222">
        <v>2150704</v>
      </c>
      <c r="C1003" s="251" t="s">
        <v>947</v>
      </c>
      <c r="D1003" s="224"/>
      <c r="E1003" s="224"/>
      <c r="F1003" s="224"/>
      <c r="G1003" s="226"/>
      <c r="H1003" s="226"/>
    </row>
    <row r="1004" spans="1:8">
      <c r="A1004" s="209">
        <f t="shared" si="150"/>
        <v>7</v>
      </c>
      <c r="B1004" s="222">
        <v>2150705</v>
      </c>
      <c r="C1004" s="251" t="s">
        <v>948</v>
      </c>
      <c r="D1004" s="224"/>
      <c r="E1004" s="224"/>
      <c r="F1004" s="224"/>
      <c r="G1004" s="226"/>
      <c r="H1004" s="226"/>
    </row>
    <row r="1005" spans="1:8">
      <c r="A1005" s="209">
        <f t="shared" si="150"/>
        <v>7</v>
      </c>
      <c r="B1005" s="222">
        <v>2150799</v>
      </c>
      <c r="C1005" s="251" t="s">
        <v>949</v>
      </c>
      <c r="D1005" s="224"/>
      <c r="E1005" s="224"/>
      <c r="F1005" s="224"/>
      <c r="G1005" s="226"/>
      <c r="H1005" s="226"/>
    </row>
    <row r="1006" s="208" customFormat="1" spans="1:8">
      <c r="A1006" s="208">
        <f t="shared" si="150"/>
        <v>5</v>
      </c>
      <c r="B1006" s="227">
        <v>21508</v>
      </c>
      <c r="C1006" s="250" t="s">
        <v>950</v>
      </c>
      <c r="D1006" s="229">
        <f t="shared" ref="D1006:F1006" si="155">SUM(D1007:D1013)</f>
        <v>0</v>
      </c>
      <c r="E1006" s="229">
        <f t="shared" si="155"/>
        <v>1039</v>
      </c>
      <c r="F1006" s="229">
        <f t="shared" si="155"/>
        <v>0</v>
      </c>
      <c r="G1006" s="230"/>
      <c r="H1006" s="230"/>
    </row>
    <row r="1007" spans="1:8">
      <c r="A1007" s="209">
        <f t="shared" si="150"/>
        <v>7</v>
      </c>
      <c r="B1007" s="222">
        <v>2150801</v>
      </c>
      <c r="C1007" s="251" t="s">
        <v>197</v>
      </c>
      <c r="D1007" s="224"/>
      <c r="E1007" s="224"/>
      <c r="F1007" s="224"/>
      <c r="G1007" s="226"/>
      <c r="H1007" s="226"/>
    </row>
    <row r="1008" spans="1:8">
      <c r="A1008" s="209">
        <f t="shared" si="150"/>
        <v>7</v>
      </c>
      <c r="B1008" s="222">
        <v>2150802</v>
      </c>
      <c r="C1008" s="251" t="s">
        <v>198</v>
      </c>
      <c r="D1008" s="224"/>
      <c r="E1008" s="224"/>
      <c r="F1008" s="224"/>
      <c r="G1008" s="226"/>
      <c r="H1008" s="226"/>
    </row>
    <row r="1009" spans="1:8">
      <c r="A1009" s="209">
        <f t="shared" si="150"/>
        <v>7</v>
      </c>
      <c r="B1009" s="222">
        <v>2150803</v>
      </c>
      <c r="C1009" s="251" t="s">
        <v>199</v>
      </c>
      <c r="D1009" s="224"/>
      <c r="E1009" s="224"/>
      <c r="F1009" s="224"/>
      <c r="G1009" s="226"/>
      <c r="H1009" s="226"/>
    </row>
    <row r="1010" spans="1:8">
      <c r="A1010" s="209">
        <f t="shared" si="150"/>
        <v>7</v>
      </c>
      <c r="B1010" s="222">
        <v>2150804</v>
      </c>
      <c r="C1010" s="251" t="s">
        <v>951</v>
      </c>
      <c r="D1010" s="224"/>
      <c r="E1010" s="224"/>
      <c r="F1010" s="224"/>
      <c r="G1010" s="226"/>
      <c r="H1010" s="226"/>
    </row>
    <row r="1011" spans="1:8">
      <c r="A1011" s="209">
        <f t="shared" si="150"/>
        <v>7</v>
      </c>
      <c r="B1011" s="222">
        <v>2150805</v>
      </c>
      <c r="C1011" s="251" t="s">
        <v>952</v>
      </c>
      <c r="D1011" s="224"/>
      <c r="E1011" s="224">
        <v>196</v>
      </c>
      <c r="F1011" s="224"/>
      <c r="G1011" s="226"/>
      <c r="H1011" s="226"/>
    </row>
    <row r="1012" spans="1:8">
      <c r="A1012" s="209">
        <f t="shared" si="150"/>
        <v>7</v>
      </c>
      <c r="B1012" s="222">
        <v>2150806</v>
      </c>
      <c r="C1012" s="251" t="s">
        <v>953</v>
      </c>
      <c r="D1012" s="224"/>
      <c r="E1012" s="224"/>
      <c r="F1012" s="224"/>
      <c r="G1012" s="226"/>
      <c r="H1012" s="226"/>
    </row>
    <row r="1013" spans="1:8">
      <c r="A1013" s="209">
        <f t="shared" si="150"/>
        <v>7</v>
      </c>
      <c r="B1013" s="222">
        <v>2150899</v>
      </c>
      <c r="C1013" s="251" t="s">
        <v>954</v>
      </c>
      <c r="D1013" s="224"/>
      <c r="E1013" s="224">
        <v>843</v>
      </c>
      <c r="F1013" s="224"/>
      <c r="G1013" s="226"/>
      <c r="H1013" s="226"/>
    </row>
    <row r="1014" s="208" customFormat="1" spans="1:8">
      <c r="A1014" s="208">
        <f t="shared" si="150"/>
        <v>5</v>
      </c>
      <c r="B1014" s="227">
        <v>21599</v>
      </c>
      <c r="C1014" s="250" t="s">
        <v>955</v>
      </c>
      <c r="D1014" s="229">
        <f t="shared" ref="D1014:F1014" si="156">SUM(D1015:D1019)</f>
        <v>5166</v>
      </c>
      <c r="E1014" s="229">
        <f t="shared" si="156"/>
        <v>63</v>
      </c>
      <c r="F1014" s="229">
        <f t="shared" si="156"/>
        <v>5165</v>
      </c>
      <c r="G1014" s="230"/>
      <c r="H1014" s="230"/>
    </row>
    <row r="1015" spans="1:8">
      <c r="A1015" s="209">
        <f t="shared" si="150"/>
        <v>7</v>
      </c>
      <c r="B1015" s="222">
        <v>2159901</v>
      </c>
      <c r="C1015" s="251" t="s">
        <v>956</v>
      </c>
      <c r="D1015" s="224">
        <v>32</v>
      </c>
      <c r="E1015" s="224"/>
      <c r="F1015" s="224">
        <v>30</v>
      </c>
      <c r="G1015" s="226"/>
      <c r="H1015" s="226"/>
    </row>
    <row r="1016" spans="1:8">
      <c r="A1016" s="209">
        <f t="shared" si="150"/>
        <v>7</v>
      </c>
      <c r="B1016" s="222">
        <v>2159904</v>
      </c>
      <c r="C1016" s="251" t="s">
        <v>957</v>
      </c>
      <c r="D1016" s="224"/>
      <c r="E1016" s="224"/>
      <c r="F1016" s="224"/>
      <c r="G1016" s="226"/>
      <c r="H1016" s="226"/>
    </row>
    <row r="1017" spans="1:8">
      <c r="A1017" s="209">
        <f t="shared" si="150"/>
        <v>7</v>
      </c>
      <c r="B1017" s="222">
        <v>2159905</v>
      </c>
      <c r="C1017" s="251" t="s">
        <v>958</v>
      </c>
      <c r="D1017" s="224"/>
      <c r="E1017" s="224"/>
      <c r="F1017" s="224"/>
      <c r="G1017" s="226"/>
      <c r="H1017" s="226"/>
    </row>
    <row r="1018" spans="1:8">
      <c r="A1018" s="209">
        <f t="shared" si="150"/>
        <v>7</v>
      </c>
      <c r="B1018" s="222">
        <v>2159906</v>
      </c>
      <c r="C1018" s="251" t="s">
        <v>959</v>
      </c>
      <c r="D1018" s="224"/>
      <c r="E1018" s="224"/>
      <c r="F1018" s="224"/>
      <c r="G1018" s="226"/>
      <c r="H1018" s="226"/>
    </row>
    <row r="1019" spans="1:8">
      <c r="A1019" s="209">
        <f t="shared" si="150"/>
        <v>7</v>
      </c>
      <c r="B1019" s="222">
        <v>2159999</v>
      </c>
      <c r="C1019" s="251" t="s">
        <v>960</v>
      </c>
      <c r="D1019" s="224">
        <v>5134</v>
      </c>
      <c r="E1019" s="224">
        <v>63</v>
      </c>
      <c r="F1019" s="224">
        <v>5135</v>
      </c>
      <c r="G1019" s="226"/>
      <c r="H1019" s="226"/>
    </row>
    <row r="1020" spans="1:8">
      <c r="A1020" s="209">
        <f t="shared" si="150"/>
        <v>3</v>
      </c>
      <c r="B1020" s="222">
        <v>216</v>
      </c>
      <c r="C1020" s="251" t="s">
        <v>961</v>
      </c>
      <c r="D1020" s="224">
        <f t="shared" ref="D1020:F1020" si="157">SUM(D1021,D1031,D1037)</f>
        <v>3729</v>
      </c>
      <c r="E1020" s="224">
        <f t="shared" si="157"/>
        <v>881</v>
      </c>
      <c r="F1020" s="224">
        <f t="shared" si="157"/>
        <v>747</v>
      </c>
      <c r="G1020" s="226"/>
      <c r="H1020" s="226"/>
    </row>
    <row r="1021" s="208" customFormat="1" spans="1:8">
      <c r="A1021" s="208">
        <f t="shared" si="150"/>
        <v>5</v>
      </c>
      <c r="B1021" s="227">
        <v>21602</v>
      </c>
      <c r="C1021" s="250" t="s">
        <v>962</v>
      </c>
      <c r="D1021" s="229">
        <f t="shared" ref="D1021:F1021" si="158">SUM(D1022:D1030)</f>
        <v>161</v>
      </c>
      <c r="E1021" s="229">
        <f t="shared" si="158"/>
        <v>740</v>
      </c>
      <c r="F1021" s="229">
        <f t="shared" si="158"/>
        <v>747</v>
      </c>
      <c r="G1021" s="230"/>
      <c r="H1021" s="230"/>
    </row>
    <row r="1022" spans="1:8">
      <c r="A1022" s="209">
        <f t="shared" si="150"/>
        <v>7</v>
      </c>
      <c r="B1022" s="222">
        <v>2160201</v>
      </c>
      <c r="C1022" s="251" t="s">
        <v>197</v>
      </c>
      <c r="D1022" s="224">
        <v>161</v>
      </c>
      <c r="E1022" s="224">
        <v>552</v>
      </c>
      <c r="F1022" s="224">
        <v>179</v>
      </c>
      <c r="G1022" s="226"/>
      <c r="H1022" s="226"/>
    </row>
    <row r="1023" spans="1:8">
      <c r="A1023" s="209">
        <f t="shared" si="150"/>
        <v>7</v>
      </c>
      <c r="B1023" s="222">
        <v>2160202</v>
      </c>
      <c r="C1023" s="251" t="s">
        <v>198</v>
      </c>
      <c r="D1023" s="224"/>
      <c r="E1023" s="224"/>
      <c r="F1023" s="224"/>
      <c r="G1023" s="226"/>
      <c r="H1023" s="226"/>
    </row>
    <row r="1024" spans="1:8">
      <c r="A1024" s="209">
        <f t="shared" si="150"/>
        <v>7</v>
      </c>
      <c r="B1024" s="222">
        <v>2160203</v>
      </c>
      <c r="C1024" s="251" t="s">
        <v>199</v>
      </c>
      <c r="D1024" s="224"/>
      <c r="E1024" s="224"/>
      <c r="F1024" s="224"/>
      <c r="G1024" s="226"/>
      <c r="H1024" s="226"/>
    </row>
    <row r="1025" spans="1:8">
      <c r="A1025" s="209">
        <f t="shared" si="150"/>
        <v>7</v>
      </c>
      <c r="B1025" s="222">
        <v>2160216</v>
      </c>
      <c r="C1025" s="251" t="s">
        <v>963</v>
      </c>
      <c r="D1025" s="224"/>
      <c r="E1025" s="224"/>
      <c r="F1025" s="224"/>
      <c r="G1025" s="226"/>
      <c r="H1025" s="226"/>
    </row>
    <row r="1026" spans="1:8">
      <c r="A1026" s="209">
        <f t="shared" si="150"/>
        <v>7</v>
      </c>
      <c r="B1026" s="222">
        <v>2160217</v>
      </c>
      <c r="C1026" s="251" t="s">
        <v>964</v>
      </c>
      <c r="D1026" s="224"/>
      <c r="E1026" s="224"/>
      <c r="F1026" s="224"/>
      <c r="G1026" s="226"/>
      <c r="H1026" s="226"/>
    </row>
    <row r="1027" spans="1:8">
      <c r="A1027" s="209">
        <f t="shared" si="150"/>
        <v>7</v>
      </c>
      <c r="B1027" s="222">
        <v>2160218</v>
      </c>
      <c r="C1027" s="251" t="s">
        <v>965</v>
      </c>
      <c r="D1027" s="224"/>
      <c r="E1027" s="224"/>
      <c r="F1027" s="224"/>
      <c r="G1027" s="226"/>
      <c r="H1027" s="226"/>
    </row>
    <row r="1028" spans="1:8">
      <c r="A1028" s="209">
        <f t="shared" ref="A1028:A1091" si="159">LEN(B1028)</f>
        <v>7</v>
      </c>
      <c r="B1028" s="222">
        <v>2160219</v>
      </c>
      <c r="C1028" s="251" t="s">
        <v>966</v>
      </c>
      <c r="D1028" s="224"/>
      <c r="E1028" s="224"/>
      <c r="F1028" s="224"/>
      <c r="G1028" s="226"/>
      <c r="H1028" s="226"/>
    </row>
    <row r="1029" spans="1:8">
      <c r="A1029" s="209">
        <f t="shared" si="159"/>
        <v>7</v>
      </c>
      <c r="B1029" s="222">
        <v>2160250</v>
      </c>
      <c r="C1029" s="251" t="s">
        <v>206</v>
      </c>
      <c r="D1029" s="224"/>
      <c r="E1029" s="224"/>
      <c r="F1029" s="224"/>
      <c r="G1029" s="226"/>
      <c r="H1029" s="226"/>
    </row>
    <row r="1030" spans="1:8">
      <c r="A1030" s="209">
        <f t="shared" si="159"/>
        <v>7</v>
      </c>
      <c r="B1030" s="222">
        <v>2160299</v>
      </c>
      <c r="C1030" s="251" t="s">
        <v>967</v>
      </c>
      <c r="D1030" s="224"/>
      <c r="E1030" s="224">
        <v>188</v>
      </c>
      <c r="F1030" s="224">
        <v>568</v>
      </c>
      <c r="G1030" s="226"/>
      <c r="H1030" s="226"/>
    </row>
    <row r="1031" s="208" customFormat="1" spans="1:8">
      <c r="A1031" s="208">
        <f t="shared" si="159"/>
        <v>5</v>
      </c>
      <c r="B1031" s="227">
        <v>21606</v>
      </c>
      <c r="C1031" s="250" t="s">
        <v>968</v>
      </c>
      <c r="D1031" s="229">
        <f t="shared" ref="D1031:F1031" si="160">SUM(D1032:D1036)</f>
        <v>0</v>
      </c>
      <c r="E1031" s="229">
        <f t="shared" si="160"/>
        <v>6</v>
      </c>
      <c r="F1031" s="229">
        <f t="shared" si="160"/>
        <v>0</v>
      </c>
      <c r="G1031" s="230"/>
      <c r="H1031" s="230"/>
    </row>
    <row r="1032" spans="1:8">
      <c r="A1032" s="209">
        <f t="shared" si="159"/>
        <v>7</v>
      </c>
      <c r="B1032" s="222">
        <v>2160601</v>
      </c>
      <c r="C1032" s="251" t="s">
        <v>197</v>
      </c>
      <c r="D1032" s="224"/>
      <c r="E1032" s="224"/>
      <c r="F1032" s="224"/>
      <c r="G1032" s="226"/>
      <c r="H1032" s="226"/>
    </row>
    <row r="1033" spans="1:8">
      <c r="A1033" s="209">
        <f t="shared" si="159"/>
        <v>7</v>
      </c>
      <c r="B1033" s="222">
        <v>2160602</v>
      </c>
      <c r="C1033" s="251" t="s">
        <v>198</v>
      </c>
      <c r="D1033" s="224"/>
      <c r="E1033" s="224"/>
      <c r="F1033" s="224"/>
      <c r="G1033" s="226"/>
      <c r="H1033" s="226"/>
    </row>
    <row r="1034" spans="1:8">
      <c r="A1034" s="209">
        <f t="shared" si="159"/>
        <v>7</v>
      </c>
      <c r="B1034" s="222">
        <v>2160603</v>
      </c>
      <c r="C1034" s="251" t="s">
        <v>199</v>
      </c>
      <c r="D1034" s="224"/>
      <c r="E1034" s="224"/>
      <c r="F1034" s="224"/>
      <c r="G1034" s="226"/>
      <c r="H1034" s="226"/>
    </row>
    <row r="1035" spans="1:8">
      <c r="A1035" s="209">
        <f t="shared" si="159"/>
        <v>7</v>
      </c>
      <c r="B1035" s="222">
        <v>2160607</v>
      </c>
      <c r="C1035" s="251" t="s">
        <v>969</v>
      </c>
      <c r="D1035" s="224"/>
      <c r="E1035" s="224"/>
      <c r="F1035" s="224"/>
      <c r="G1035" s="226"/>
      <c r="H1035" s="226"/>
    </row>
    <row r="1036" spans="1:8">
      <c r="A1036" s="209">
        <f t="shared" si="159"/>
        <v>7</v>
      </c>
      <c r="B1036" s="222">
        <v>2160699</v>
      </c>
      <c r="C1036" s="251" t="s">
        <v>970</v>
      </c>
      <c r="D1036" s="224"/>
      <c r="E1036" s="224">
        <v>6</v>
      </c>
      <c r="F1036" s="224"/>
      <c r="G1036" s="226"/>
      <c r="H1036" s="226"/>
    </row>
    <row r="1037" s="208" customFormat="1" spans="1:8">
      <c r="A1037" s="208">
        <f t="shared" si="159"/>
        <v>5</v>
      </c>
      <c r="B1037" s="227">
        <v>21699</v>
      </c>
      <c r="C1037" s="250" t="s">
        <v>971</v>
      </c>
      <c r="D1037" s="229">
        <f t="shared" ref="D1037:F1037" si="161">SUM(D1038:D1039)</f>
        <v>3568</v>
      </c>
      <c r="E1037" s="229">
        <f t="shared" si="161"/>
        <v>135</v>
      </c>
      <c r="F1037" s="229">
        <f t="shared" si="161"/>
        <v>0</v>
      </c>
      <c r="G1037" s="230"/>
      <c r="H1037" s="230"/>
    </row>
    <row r="1038" spans="1:8">
      <c r="A1038" s="209">
        <f t="shared" si="159"/>
        <v>7</v>
      </c>
      <c r="B1038" s="222">
        <v>2169901</v>
      </c>
      <c r="C1038" s="251" t="s">
        <v>972</v>
      </c>
      <c r="D1038" s="224"/>
      <c r="E1038" s="224"/>
      <c r="F1038" s="224"/>
      <c r="G1038" s="226"/>
      <c r="H1038" s="226"/>
    </row>
    <row r="1039" spans="1:8">
      <c r="A1039" s="209">
        <f t="shared" si="159"/>
        <v>7</v>
      </c>
      <c r="B1039" s="222">
        <v>2169999</v>
      </c>
      <c r="C1039" s="251" t="s">
        <v>973</v>
      </c>
      <c r="D1039" s="224">
        <v>3568</v>
      </c>
      <c r="E1039" s="224">
        <v>135</v>
      </c>
      <c r="F1039" s="224"/>
      <c r="G1039" s="226"/>
      <c r="H1039" s="226"/>
    </row>
    <row r="1040" spans="1:8">
      <c r="A1040" s="209">
        <f t="shared" si="159"/>
        <v>3</v>
      </c>
      <c r="B1040" s="222">
        <v>217</v>
      </c>
      <c r="C1040" s="251" t="s">
        <v>974</v>
      </c>
      <c r="D1040" s="224">
        <f t="shared" ref="D1040:F1040" si="162">SUM(D1041,D1048,D1058,D1064,D1067)</f>
        <v>45</v>
      </c>
      <c r="E1040" s="224">
        <f t="shared" si="162"/>
        <v>35</v>
      </c>
      <c r="F1040" s="224">
        <f t="shared" si="162"/>
        <v>30</v>
      </c>
      <c r="G1040" s="226"/>
      <c r="H1040" s="226"/>
    </row>
    <row r="1041" s="208" customFormat="1" spans="1:8">
      <c r="A1041" s="208">
        <f t="shared" si="159"/>
        <v>5</v>
      </c>
      <c r="B1041" s="227">
        <v>21701</v>
      </c>
      <c r="C1041" s="250" t="s">
        <v>975</v>
      </c>
      <c r="D1041" s="229">
        <f t="shared" ref="D1041:F1041" si="163">SUM(D1042:D1047)</f>
        <v>0</v>
      </c>
      <c r="E1041" s="229">
        <f t="shared" si="163"/>
        <v>35</v>
      </c>
      <c r="F1041" s="229">
        <f t="shared" si="163"/>
        <v>30</v>
      </c>
      <c r="G1041" s="230"/>
      <c r="H1041" s="230"/>
    </row>
    <row r="1042" spans="1:8">
      <c r="A1042" s="209">
        <f t="shared" si="159"/>
        <v>7</v>
      </c>
      <c r="B1042" s="222">
        <v>2170101</v>
      </c>
      <c r="C1042" s="251" t="s">
        <v>197</v>
      </c>
      <c r="D1042" s="224"/>
      <c r="E1042" s="224">
        <v>35</v>
      </c>
      <c r="F1042" s="224">
        <v>30</v>
      </c>
      <c r="G1042" s="226"/>
      <c r="H1042" s="226"/>
    </row>
    <row r="1043" spans="1:8">
      <c r="A1043" s="209">
        <f t="shared" si="159"/>
        <v>7</v>
      </c>
      <c r="B1043" s="222">
        <v>2170102</v>
      </c>
      <c r="C1043" s="251" t="s">
        <v>198</v>
      </c>
      <c r="D1043" s="224"/>
      <c r="E1043" s="224"/>
      <c r="F1043" s="224"/>
      <c r="G1043" s="226"/>
      <c r="H1043" s="226"/>
    </row>
    <row r="1044" spans="1:8">
      <c r="A1044" s="209">
        <f t="shared" si="159"/>
        <v>7</v>
      </c>
      <c r="B1044" s="222">
        <v>2170103</v>
      </c>
      <c r="C1044" s="251" t="s">
        <v>199</v>
      </c>
      <c r="D1044" s="224"/>
      <c r="E1044" s="224"/>
      <c r="F1044" s="224"/>
      <c r="G1044" s="226"/>
      <c r="H1044" s="226"/>
    </row>
    <row r="1045" spans="1:8">
      <c r="A1045" s="209">
        <f t="shared" si="159"/>
        <v>7</v>
      </c>
      <c r="B1045" s="222">
        <v>2170104</v>
      </c>
      <c r="C1045" s="251" t="s">
        <v>976</v>
      </c>
      <c r="D1045" s="224"/>
      <c r="E1045" s="224"/>
      <c r="F1045" s="224"/>
      <c r="G1045" s="226"/>
      <c r="H1045" s="226"/>
    </row>
    <row r="1046" spans="1:8">
      <c r="A1046" s="209">
        <f t="shared" si="159"/>
        <v>7</v>
      </c>
      <c r="B1046" s="222">
        <v>2170150</v>
      </c>
      <c r="C1046" s="251" t="s">
        <v>206</v>
      </c>
      <c r="D1046" s="224"/>
      <c r="E1046" s="224"/>
      <c r="F1046" s="224"/>
      <c r="G1046" s="226"/>
      <c r="H1046" s="226"/>
    </row>
    <row r="1047" spans="1:8">
      <c r="A1047" s="209">
        <f t="shared" si="159"/>
        <v>7</v>
      </c>
      <c r="B1047" s="222">
        <v>2170199</v>
      </c>
      <c r="C1047" s="251" t="s">
        <v>977</v>
      </c>
      <c r="D1047" s="224"/>
      <c r="E1047" s="224"/>
      <c r="F1047" s="224"/>
      <c r="G1047" s="226"/>
      <c r="H1047" s="226"/>
    </row>
    <row r="1048" s="208" customFormat="1" spans="1:8">
      <c r="A1048" s="208">
        <f t="shared" si="159"/>
        <v>5</v>
      </c>
      <c r="B1048" s="227">
        <v>21702</v>
      </c>
      <c r="C1048" s="250" t="s">
        <v>978</v>
      </c>
      <c r="D1048" s="229">
        <f t="shared" ref="D1048:F1048" si="164">SUM(D1049:D1057)</f>
        <v>0</v>
      </c>
      <c r="E1048" s="229">
        <f t="shared" si="164"/>
        <v>0</v>
      </c>
      <c r="F1048" s="229">
        <f t="shared" si="164"/>
        <v>0</v>
      </c>
      <c r="G1048" s="230"/>
      <c r="H1048" s="230"/>
    </row>
    <row r="1049" spans="1:8">
      <c r="A1049" s="209">
        <f t="shared" si="159"/>
        <v>7</v>
      </c>
      <c r="B1049" s="222">
        <v>2170201</v>
      </c>
      <c r="C1049" s="251" t="s">
        <v>979</v>
      </c>
      <c r="D1049" s="224"/>
      <c r="E1049" s="224"/>
      <c r="F1049" s="224"/>
      <c r="G1049" s="226"/>
      <c r="H1049" s="226"/>
    </row>
    <row r="1050" spans="1:8">
      <c r="A1050" s="209">
        <f t="shared" si="159"/>
        <v>7</v>
      </c>
      <c r="B1050" s="222">
        <v>2170202</v>
      </c>
      <c r="C1050" s="251" t="s">
        <v>980</v>
      </c>
      <c r="D1050" s="224"/>
      <c r="E1050" s="224"/>
      <c r="F1050" s="224"/>
      <c r="G1050" s="226"/>
      <c r="H1050" s="226"/>
    </row>
    <row r="1051" spans="1:8">
      <c r="A1051" s="209">
        <f t="shared" si="159"/>
        <v>7</v>
      </c>
      <c r="B1051" s="222">
        <v>2170203</v>
      </c>
      <c r="C1051" s="251" t="s">
        <v>981</v>
      </c>
      <c r="D1051" s="224"/>
      <c r="E1051" s="224"/>
      <c r="F1051" s="224"/>
      <c r="G1051" s="226"/>
      <c r="H1051" s="226"/>
    </row>
    <row r="1052" spans="1:8">
      <c r="A1052" s="209">
        <f t="shared" si="159"/>
        <v>7</v>
      </c>
      <c r="B1052" s="222">
        <v>2170204</v>
      </c>
      <c r="C1052" s="251" t="s">
        <v>982</v>
      </c>
      <c r="D1052" s="224"/>
      <c r="E1052" s="224"/>
      <c r="F1052" s="224"/>
      <c r="G1052" s="226"/>
      <c r="H1052" s="226"/>
    </row>
    <row r="1053" spans="1:8">
      <c r="A1053" s="209">
        <f t="shared" si="159"/>
        <v>7</v>
      </c>
      <c r="B1053" s="222">
        <v>2170205</v>
      </c>
      <c r="C1053" s="251" t="s">
        <v>983</v>
      </c>
      <c r="D1053" s="224"/>
      <c r="E1053" s="224"/>
      <c r="F1053" s="224"/>
      <c r="G1053" s="226"/>
      <c r="H1053" s="226"/>
    </row>
    <row r="1054" spans="1:8">
      <c r="A1054" s="209">
        <f t="shared" si="159"/>
        <v>7</v>
      </c>
      <c r="B1054" s="222">
        <v>2170206</v>
      </c>
      <c r="C1054" s="251" t="s">
        <v>984</v>
      </c>
      <c r="D1054" s="224"/>
      <c r="E1054" s="224"/>
      <c r="F1054" s="224"/>
      <c r="G1054" s="226"/>
      <c r="H1054" s="226"/>
    </row>
    <row r="1055" spans="1:8">
      <c r="A1055" s="209">
        <f t="shared" si="159"/>
        <v>7</v>
      </c>
      <c r="B1055" s="222">
        <v>2170207</v>
      </c>
      <c r="C1055" s="251" t="s">
        <v>985</v>
      </c>
      <c r="D1055" s="224"/>
      <c r="E1055" s="224"/>
      <c r="F1055" s="224"/>
      <c r="G1055" s="226"/>
      <c r="H1055" s="226"/>
    </row>
    <row r="1056" spans="1:8">
      <c r="A1056" s="209">
        <f t="shared" si="159"/>
        <v>7</v>
      </c>
      <c r="B1056" s="222">
        <v>2170208</v>
      </c>
      <c r="C1056" s="251" t="s">
        <v>986</v>
      </c>
      <c r="D1056" s="224"/>
      <c r="E1056" s="224"/>
      <c r="F1056" s="224"/>
      <c r="G1056" s="226"/>
      <c r="H1056" s="226"/>
    </row>
    <row r="1057" spans="1:8">
      <c r="A1057" s="209">
        <f t="shared" si="159"/>
        <v>7</v>
      </c>
      <c r="B1057" s="222">
        <v>2170299</v>
      </c>
      <c r="C1057" s="251" t="s">
        <v>987</v>
      </c>
      <c r="D1057" s="224"/>
      <c r="E1057" s="224"/>
      <c r="F1057" s="224"/>
      <c r="G1057" s="226"/>
      <c r="H1057" s="226"/>
    </row>
    <row r="1058" s="208" customFormat="1" spans="1:8">
      <c r="A1058" s="208">
        <f t="shared" si="159"/>
        <v>5</v>
      </c>
      <c r="B1058" s="227">
        <v>21703</v>
      </c>
      <c r="C1058" s="250" t="s">
        <v>988</v>
      </c>
      <c r="D1058" s="229">
        <f t="shared" ref="D1058:F1058" si="165">SUM(D1059:D1063)</f>
        <v>0</v>
      </c>
      <c r="E1058" s="229">
        <f t="shared" si="165"/>
        <v>0</v>
      </c>
      <c r="F1058" s="229">
        <f t="shared" si="165"/>
        <v>0</v>
      </c>
      <c r="G1058" s="230"/>
      <c r="H1058" s="230"/>
    </row>
    <row r="1059" spans="1:8">
      <c r="A1059" s="209">
        <f t="shared" si="159"/>
        <v>7</v>
      </c>
      <c r="B1059" s="222">
        <v>2170301</v>
      </c>
      <c r="C1059" s="251" t="s">
        <v>989</v>
      </c>
      <c r="D1059" s="224"/>
      <c r="E1059" s="224"/>
      <c r="F1059" s="224"/>
      <c r="G1059" s="226"/>
      <c r="H1059" s="226"/>
    </row>
    <row r="1060" spans="1:8">
      <c r="A1060" s="209">
        <f t="shared" si="159"/>
        <v>7</v>
      </c>
      <c r="B1060" s="222">
        <v>2170302</v>
      </c>
      <c r="C1060" s="209" t="s">
        <v>990</v>
      </c>
      <c r="D1060" s="224"/>
      <c r="E1060" s="224"/>
      <c r="F1060" s="224"/>
      <c r="G1060" s="226"/>
      <c r="H1060" s="226"/>
    </row>
    <row r="1061" spans="1:8">
      <c r="A1061" s="209">
        <f t="shared" si="159"/>
        <v>7</v>
      </c>
      <c r="B1061" s="222">
        <v>2170303</v>
      </c>
      <c r="C1061" s="251" t="s">
        <v>991</v>
      </c>
      <c r="D1061" s="224"/>
      <c r="E1061" s="224"/>
      <c r="F1061" s="224"/>
      <c r="G1061" s="226"/>
      <c r="H1061" s="226"/>
    </row>
    <row r="1062" spans="1:8">
      <c r="A1062" s="209">
        <f t="shared" si="159"/>
        <v>7</v>
      </c>
      <c r="B1062" s="222">
        <v>2170304</v>
      </c>
      <c r="C1062" s="251" t="s">
        <v>992</v>
      </c>
      <c r="D1062" s="224"/>
      <c r="E1062" s="224"/>
      <c r="F1062" s="224"/>
      <c r="G1062" s="226"/>
      <c r="H1062" s="226"/>
    </row>
    <row r="1063" spans="1:8">
      <c r="A1063" s="209">
        <f t="shared" si="159"/>
        <v>7</v>
      </c>
      <c r="B1063" s="222">
        <v>2170399</v>
      </c>
      <c r="C1063" s="251" t="s">
        <v>993</v>
      </c>
      <c r="D1063" s="224"/>
      <c r="E1063" s="224"/>
      <c r="F1063" s="224"/>
      <c r="G1063" s="226"/>
      <c r="H1063" s="226"/>
    </row>
    <row r="1064" s="208" customFormat="1" spans="1:8">
      <c r="A1064" s="208">
        <f t="shared" si="159"/>
        <v>5</v>
      </c>
      <c r="B1064" s="227">
        <v>21704</v>
      </c>
      <c r="C1064" s="250" t="s">
        <v>994</v>
      </c>
      <c r="D1064" s="229">
        <f t="shared" ref="D1064:F1064" si="166">SUM(D1065:D1066)</f>
        <v>0</v>
      </c>
      <c r="E1064" s="229">
        <f t="shared" si="166"/>
        <v>0</v>
      </c>
      <c r="F1064" s="229">
        <f t="shared" si="166"/>
        <v>0</v>
      </c>
      <c r="G1064" s="230"/>
      <c r="H1064" s="230"/>
    </row>
    <row r="1065" spans="1:8">
      <c r="A1065" s="209">
        <f t="shared" si="159"/>
        <v>7</v>
      </c>
      <c r="B1065" s="222">
        <v>2170401</v>
      </c>
      <c r="C1065" s="251" t="s">
        <v>995</v>
      </c>
      <c r="D1065" s="224"/>
      <c r="E1065" s="224"/>
      <c r="F1065" s="224"/>
      <c r="G1065" s="226"/>
      <c r="H1065" s="226"/>
    </row>
    <row r="1066" spans="1:8">
      <c r="A1066" s="209">
        <f t="shared" si="159"/>
        <v>7</v>
      </c>
      <c r="B1066" s="222">
        <v>2170499</v>
      </c>
      <c r="C1066" s="251" t="s">
        <v>996</v>
      </c>
      <c r="D1066" s="224"/>
      <c r="E1066" s="224"/>
      <c r="F1066" s="224"/>
      <c r="G1066" s="226"/>
      <c r="H1066" s="226"/>
    </row>
    <row r="1067" s="208" customFormat="1" spans="1:8">
      <c r="A1067" s="208">
        <f t="shared" si="159"/>
        <v>5</v>
      </c>
      <c r="B1067" s="227">
        <v>21799</v>
      </c>
      <c r="C1067" s="250" t="s">
        <v>997</v>
      </c>
      <c r="D1067" s="229">
        <f t="shared" ref="D1067:F1067" si="167">SUM(D1068:D1069)</f>
        <v>45</v>
      </c>
      <c r="E1067" s="229">
        <f t="shared" si="167"/>
        <v>0</v>
      </c>
      <c r="F1067" s="229">
        <f t="shared" si="167"/>
        <v>0</v>
      </c>
      <c r="G1067" s="230"/>
      <c r="H1067" s="230"/>
    </row>
    <row r="1068" spans="1:8">
      <c r="A1068" s="209">
        <f t="shared" si="159"/>
        <v>7</v>
      </c>
      <c r="B1068" s="222">
        <v>2179902</v>
      </c>
      <c r="C1068" s="251" t="s">
        <v>998</v>
      </c>
      <c r="D1068" s="224"/>
      <c r="E1068" s="224"/>
      <c r="F1068" s="224"/>
      <c r="G1068" s="226"/>
      <c r="H1068" s="226"/>
    </row>
    <row r="1069" spans="1:8">
      <c r="A1069" s="209">
        <f t="shared" si="159"/>
        <v>7</v>
      </c>
      <c r="B1069" s="222">
        <v>2179999</v>
      </c>
      <c r="C1069" s="251" t="s">
        <v>999</v>
      </c>
      <c r="D1069" s="224">
        <v>45</v>
      </c>
      <c r="E1069" s="224"/>
      <c r="F1069" s="224"/>
      <c r="G1069" s="226"/>
      <c r="H1069" s="226"/>
    </row>
    <row r="1070" spans="1:8">
      <c r="A1070" s="209">
        <f t="shared" si="159"/>
        <v>3</v>
      </c>
      <c r="B1070" s="222">
        <v>219</v>
      </c>
      <c r="C1070" s="251" t="s">
        <v>1000</v>
      </c>
      <c r="D1070" s="224">
        <f t="shared" ref="D1070:F1070" si="168">SUM(D1071,D1072,D1073,D1074,D1075,D1076,D1077,D1078,D1079)</f>
        <v>0</v>
      </c>
      <c r="E1070" s="224">
        <f t="shared" si="168"/>
        <v>0</v>
      </c>
      <c r="F1070" s="224">
        <f t="shared" si="168"/>
        <v>0</v>
      </c>
      <c r="G1070" s="226"/>
      <c r="H1070" s="226"/>
    </row>
    <row r="1071" s="208" customFormat="1" spans="1:8">
      <c r="A1071" s="208">
        <f t="shared" si="159"/>
        <v>5</v>
      </c>
      <c r="B1071" s="227">
        <v>21901</v>
      </c>
      <c r="C1071" s="250" t="s">
        <v>1001</v>
      </c>
      <c r="D1071" s="229"/>
      <c r="E1071" s="229"/>
      <c r="F1071" s="229"/>
      <c r="G1071" s="230"/>
      <c r="H1071" s="230"/>
    </row>
    <row r="1072" s="208" customFormat="1" spans="1:8">
      <c r="A1072" s="208">
        <f t="shared" si="159"/>
        <v>5</v>
      </c>
      <c r="B1072" s="227">
        <v>21902</v>
      </c>
      <c r="C1072" s="250" t="s">
        <v>1002</v>
      </c>
      <c r="D1072" s="229"/>
      <c r="E1072" s="229"/>
      <c r="F1072" s="229"/>
      <c r="G1072" s="230"/>
      <c r="H1072" s="230"/>
    </row>
    <row r="1073" s="208" customFormat="1" spans="1:8">
      <c r="A1073" s="208">
        <f t="shared" si="159"/>
        <v>5</v>
      </c>
      <c r="B1073" s="227">
        <v>21903</v>
      </c>
      <c r="C1073" s="250" t="s">
        <v>1003</v>
      </c>
      <c r="D1073" s="229"/>
      <c r="E1073" s="229"/>
      <c r="F1073" s="229"/>
      <c r="G1073" s="230"/>
      <c r="H1073" s="230"/>
    </row>
    <row r="1074" s="208" customFormat="1" spans="1:8">
      <c r="A1074" s="208">
        <f t="shared" si="159"/>
        <v>5</v>
      </c>
      <c r="B1074" s="227">
        <v>21904</v>
      </c>
      <c r="C1074" s="250" t="s">
        <v>1004</v>
      </c>
      <c r="D1074" s="229"/>
      <c r="E1074" s="229"/>
      <c r="F1074" s="229"/>
      <c r="G1074" s="230"/>
      <c r="H1074" s="230"/>
    </row>
    <row r="1075" s="208" customFormat="1" spans="1:8">
      <c r="A1075" s="208">
        <f t="shared" si="159"/>
        <v>5</v>
      </c>
      <c r="B1075" s="227">
        <v>21905</v>
      </c>
      <c r="C1075" s="250" t="s">
        <v>1005</v>
      </c>
      <c r="D1075" s="229"/>
      <c r="E1075" s="229"/>
      <c r="F1075" s="229"/>
      <c r="G1075" s="230"/>
      <c r="H1075" s="230"/>
    </row>
    <row r="1076" s="208" customFormat="1" spans="1:8">
      <c r="A1076" s="208">
        <f t="shared" si="159"/>
        <v>5</v>
      </c>
      <c r="B1076" s="227">
        <v>21906</v>
      </c>
      <c r="C1076" s="250" t="s">
        <v>781</v>
      </c>
      <c r="D1076" s="229"/>
      <c r="E1076" s="229"/>
      <c r="F1076" s="229"/>
      <c r="G1076" s="230"/>
      <c r="H1076" s="230"/>
    </row>
    <row r="1077" s="208" customFormat="1" spans="1:8">
      <c r="A1077" s="208">
        <f t="shared" si="159"/>
        <v>5</v>
      </c>
      <c r="B1077" s="227">
        <v>21907</v>
      </c>
      <c r="C1077" s="250" t="s">
        <v>1006</v>
      </c>
      <c r="D1077" s="229"/>
      <c r="E1077" s="229"/>
      <c r="F1077" s="229"/>
      <c r="G1077" s="230"/>
      <c r="H1077" s="230"/>
    </row>
    <row r="1078" s="208" customFormat="1" spans="1:8">
      <c r="A1078" s="208">
        <f t="shared" si="159"/>
        <v>5</v>
      </c>
      <c r="B1078" s="227">
        <v>21908</v>
      </c>
      <c r="C1078" s="250" t="s">
        <v>1007</v>
      </c>
      <c r="D1078" s="229"/>
      <c r="E1078" s="229"/>
      <c r="F1078" s="229"/>
      <c r="G1078" s="230"/>
      <c r="H1078" s="230"/>
    </row>
    <row r="1079" s="208" customFormat="1" spans="1:8">
      <c r="A1079" s="208">
        <f t="shared" si="159"/>
        <v>5</v>
      </c>
      <c r="B1079" s="227">
        <v>21999</v>
      </c>
      <c r="C1079" s="250" t="s">
        <v>136</v>
      </c>
      <c r="D1079" s="229"/>
      <c r="E1079" s="229"/>
      <c r="F1079" s="229"/>
      <c r="G1079" s="230"/>
      <c r="H1079" s="230"/>
    </row>
    <row r="1080" spans="1:8">
      <c r="A1080" s="209">
        <f t="shared" si="159"/>
        <v>3</v>
      </c>
      <c r="B1080" s="222">
        <v>220</v>
      </c>
      <c r="C1080" s="251" t="s">
        <v>1008</v>
      </c>
      <c r="D1080" s="225">
        <f t="shared" ref="D1080:F1080" si="169">SUM(D1081,D1108,D1123)</f>
        <v>4898</v>
      </c>
      <c r="E1080" s="225">
        <f t="shared" si="169"/>
        <v>3523</v>
      </c>
      <c r="F1080" s="225">
        <f t="shared" si="169"/>
        <v>5080</v>
      </c>
      <c r="G1080" s="226"/>
      <c r="H1080" s="226"/>
    </row>
    <row r="1081" s="208" customFormat="1" spans="1:8">
      <c r="A1081" s="208">
        <f t="shared" si="159"/>
        <v>5</v>
      </c>
      <c r="B1081" s="227">
        <v>22001</v>
      </c>
      <c r="C1081" s="250" t="s">
        <v>1009</v>
      </c>
      <c r="D1081" s="229">
        <f t="shared" ref="D1081:F1081" si="170">SUM(D1082:D1107)</f>
        <v>1566</v>
      </c>
      <c r="E1081" s="229">
        <f t="shared" si="170"/>
        <v>3482</v>
      </c>
      <c r="F1081" s="229">
        <f t="shared" si="170"/>
        <v>1749</v>
      </c>
      <c r="G1081" s="230"/>
      <c r="H1081" s="230"/>
    </row>
    <row r="1082" spans="1:8">
      <c r="A1082" s="209">
        <f t="shared" si="159"/>
        <v>7</v>
      </c>
      <c r="B1082" s="222">
        <v>2200101</v>
      </c>
      <c r="C1082" s="251" t="s">
        <v>197</v>
      </c>
      <c r="D1082" s="224">
        <v>1566</v>
      </c>
      <c r="E1082" s="224">
        <v>1664</v>
      </c>
      <c r="F1082" s="224">
        <v>1749</v>
      </c>
      <c r="G1082" s="226"/>
      <c r="H1082" s="226"/>
    </row>
    <row r="1083" spans="1:8">
      <c r="A1083" s="209">
        <f t="shared" si="159"/>
        <v>7</v>
      </c>
      <c r="B1083" s="222">
        <v>2200102</v>
      </c>
      <c r="C1083" s="251" t="s">
        <v>198</v>
      </c>
      <c r="D1083" s="224"/>
      <c r="E1083" s="224"/>
      <c r="F1083" s="224"/>
      <c r="G1083" s="226"/>
      <c r="H1083" s="226"/>
    </row>
    <row r="1084" spans="1:8">
      <c r="A1084" s="209">
        <f t="shared" si="159"/>
        <v>7</v>
      </c>
      <c r="B1084" s="222">
        <v>2200103</v>
      </c>
      <c r="C1084" s="251" t="s">
        <v>199</v>
      </c>
      <c r="D1084" s="224"/>
      <c r="E1084" s="224"/>
      <c r="F1084" s="224"/>
      <c r="G1084" s="226"/>
      <c r="H1084" s="226"/>
    </row>
    <row r="1085" spans="1:8">
      <c r="A1085" s="209">
        <f t="shared" si="159"/>
        <v>7</v>
      </c>
      <c r="B1085" s="222">
        <v>2200104</v>
      </c>
      <c r="C1085" s="251" t="s">
        <v>1010</v>
      </c>
      <c r="D1085" s="224"/>
      <c r="E1085" s="224"/>
      <c r="F1085" s="224"/>
      <c r="G1085" s="226"/>
      <c r="H1085" s="226"/>
    </row>
    <row r="1086" spans="1:8">
      <c r="A1086" s="209">
        <f t="shared" si="159"/>
        <v>7</v>
      </c>
      <c r="B1086" s="222">
        <v>2200106</v>
      </c>
      <c r="C1086" s="251" t="s">
        <v>1011</v>
      </c>
      <c r="D1086" s="224"/>
      <c r="E1086" s="224"/>
      <c r="F1086" s="224"/>
      <c r="G1086" s="226"/>
      <c r="H1086" s="226"/>
    </row>
    <row r="1087" spans="1:8">
      <c r="A1087" s="209">
        <f t="shared" si="159"/>
        <v>7</v>
      </c>
      <c r="B1087" s="222">
        <v>2200107</v>
      </c>
      <c r="C1087" s="251" t="s">
        <v>1012</v>
      </c>
      <c r="D1087" s="224"/>
      <c r="E1087" s="224"/>
      <c r="F1087" s="224"/>
      <c r="G1087" s="226"/>
      <c r="H1087" s="226"/>
    </row>
    <row r="1088" spans="1:8">
      <c r="A1088" s="209">
        <f t="shared" si="159"/>
        <v>7</v>
      </c>
      <c r="B1088" s="222">
        <v>2200108</v>
      </c>
      <c r="C1088" s="251" t="s">
        <v>1013</v>
      </c>
      <c r="D1088" s="224"/>
      <c r="E1088" s="224"/>
      <c r="F1088" s="224"/>
      <c r="G1088" s="226"/>
      <c r="H1088" s="226"/>
    </row>
    <row r="1089" spans="1:8">
      <c r="A1089" s="209">
        <f t="shared" si="159"/>
        <v>7</v>
      </c>
      <c r="B1089" s="222">
        <v>2200109</v>
      </c>
      <c r="C1089" s="251" t="s">
        <v>1014</v>
      </c>
      <c r="D1089" s="224"/>
      <c r="E1089" s="224"/>
      <c r="F1089" s="224"/>
      <c r="G1089" s="226"/>
      <c r="H1089" s="226"/>
    </row>
    <row r="1090" spans="1:8">
      <c r="A1090" s="209">
        <f t="shared" si="159"/>
        <v>7</v>
      </c>
      <c r="B1090" s="222">
        <v>2200112</v>
      </c>
      <c r="C1090" s="251" t="s">
        <v>1015</v>
      </c>
      <c r="D1090" s="224"/>
      <c r="E1090" s="224"/>
      <c r="F1090" s="224"/>
      <c r="G1090" s="226"/>
      <c r="H1090" s="226"/>
    </row>
    <row r="1091" spans="1:8">
      <c r="A1091" s="209">
        <f t="shared" si="159"/>
        <v>7</v>
      </c>
      <c r="B1091" s="222">
        <v>2200113</v>
      </c>
      <c r="C1091" s="251" t="s">
        <v>1016</v>
      </c>
      <c r="D1091" s="224"/>
      <c r="E1091" s="224"/>
      <c r="F1091" s="224"/>
      <c r="G1091" s="226"/>
      <c r="H1091" s="226"/>
    </row>
    <row r="1092" spans="1:8">
      <c r="A1092" s="209">
        <f t="shared" ref="A1092:A1155" si="171">LEN(B1092)</f>
        <v>7</v>
      </c>
      <c r="B1092" s="222">
        <v>2200114</v>
      </c>
      <c r="C1092" s="251" t="s">
        <v>1017</v>
      </c>
      <c r="D1092" s="224"/>
      <c r="E1092" s="224"/>
      <c r="F1092" s="224"/>
      <c r="G1092" s="226"/>
      <c r="H1092" s="226"/>
    </row>
    <row r="1093" spans="1:8">
      <c r="A1093" s="209">
        <f t="shared" si="171"/>
        <v>7</v>
      </c>
      <c r="B1093" s="222">
        <v>2200115</v>
      </c>
      <c r="C1093" s="251" t="s">
        <v>1018</v>
      </c>
      <c r="D1093" s="224"/>
      <c r="E1093" s="224"/>
      <c r="F1093" s="224"/>
      <c r="G1093" s="226"/>
      <c r="H1093" s="226"/>
    </row>
    <row r="1094" spans="1:8">
      <c r="A1094" s="209">
        <f t="shared" si="171"/>
        <v>7</v>
      </c>
      <c r="B1094" s="222">
        <v>2200116</v>
      </c>
      <c r="C1094" s="251" t="s">
        <v>1019</v>
      </c>
      <c r="D1094" s="224"/>
      <c r="E1094" s="224"/>
      <c r="F1094" s="224"/>
      <c r="G1094" s="226"/>
      <c r="H1094" s="226"/>
    </row>
    <row r="1095" spans="1:8">
      <c r="A1095" s="209">
        <f t="shared" si="171"/>
        <v>7</v>
      </c>
      <c r="B1095" s="222">
        <v>2200119</v>
      </c>
      <c r="C1095" s="251" t="s">
        <v>1020</v>
      </c>
      <c r="D1095" s="224"/>
      <c r="E1095" s="224"/>
      <c r="F1095" s="224"/>
      <c r="G1095" s="226"/>
      <c r="H1095" s="226"/>
    </row>
    <row r="1096" spans="1:8">
      <c r="A1096" s="209">
        <f t="shared" si="171"/>
        <v>7</v>
      </c>
      <c r="B1096" s="222">
        <v>2200120</v>
      </c>
      <c r="C1096" s="251" t="s">
        <v>1021</v>
      </c>
      <c r="D1096" s="224"/>
      <c r="E1096" s="224"/>
      <c r="F1096" s="224"/>
      <c r="G1096" s="226"/>
      <c r="H1096" s="226"/>
    </row>
    <row r="1097" spans="1:8">
      <c r="A1097" s="209">
        <f t="shared" si="171"/>
        <v>7</v>
      </c>
      <c r="B1097" s="222">
        <v>2200121</v>
      </c>
      <c r="C1097" s="251" t="s">
        <v>1022</v>
      </c>
      <c r="D1097" s="224"/>
      <c r="E1097" s="224"/>
      <c r="F1097" s="224"/>
      <c r="G1097" s="226"/>
      <c r="H1097" s="226"/>
    </row>
    <row r="1098" spans="1:8">
      <c r="A1098" s="209">
        <f t="shared" si="171"/>
        <v>7</v>
      </c>
      <c r="B1098" s="222">
        <v>2200122</v>
      </c>
      <c r="C1098" s="251" t="s">
        <v>1023</v>
      </c>
      <c r="D1098" s="224"/>
      <c r="E1098" s="224"/>
      <c r="F1098" s="224"/>
      <c r="G1098" s="226"/>
      <c r="H1098" s="226"/>
    </row>
    <row r="1099" spans="1:8">
      <c r="A1099" s="209">
        <f t="shared" si="171"/>
        <v>7</v>
      </c>
      <c r="B1099" s="222">
        <v>2200123</v>
      </c>
      <c r="C1099" s="251" t="s">
        <v>1024</v>
      </c>
      <c r="D1099" s="224"/>
      <c r="E1099" s="224"/>
      <c r="F1099" s="224"/>
      <c r="G1099" s="226"/>
      <c r="H1099" s="226"/>
    </row>
    <row r="1100" spans="1:8">
      <c r="A1100" s="209">
        <f t="shared" si="171"/>
        <v>7</v>
      </c>
      <c r="B1100" s="222">
        <v>2200124</v>
      </c>
      <c r="C1100" s="251" t="s">
        <v>1025</v>
      </c>
      <c r="D1100" s="224"/>
      <c r="E1100" s="224"/>
      <c r="F1100" s="224"/>
      <c r="G1100" s="226"/>
      <c r="H1100" s="226"/>
    </row>
    <row r="1101" spans="1:8">
      <c r="A1101" s="209">
        <f t="shared" si="171"/>
        <v>7</v>
      </c>
      <c r="B1101" s="222">
        <v>2200125</v>
      </c>
      <c r="C1101" s="251" t="s">
        <v>1026</v>
      </c>
      <c r="D1101" s="224"/>
      <c r="E1101" s="224"/>
      <c r="F1101" s="224"/>
      <c r="G1101" s="226"/>
      <c r="H1101" s="226"/>
    </row>
    <row r="1102" spans="1:8">
      <c r="A1102" s="209">
        <f t="shared" si="171"/>
        <v>7</v>
      </c>
      <c r="B1102" s="222">
        <v>2200126</v>
      </c>
      <c r="C1102" s="251" t="s">
        <v>1027</v>
      </c>
      <c r="D1102" s="224"/>
      <c r="E1102" s="224"/>
      <c r="F1102" s="224"/>
      <c r="G1102" s="226"/>
      <c r="H1102" s="226"/>
    </row>
    <row r="1103" spans="1:8">
      <c r="A1103" s="209">
        <f t="shared" si="171"/>
        <v>7</v>
      </c>
      <c r="B1103" s="222">
        <v>2200127</v>
      </c>
      <c r="C1103" s="251" t="s">
        <v>1028</v>
      </c>
      <c r="D1103" s="224"/>
      <c r="E1103" s="224"/>
      <c r="F1103" s="224"/>
      <c r="G1103" s="226"/>
      <c r="H1103" s="226"/>
    </row>
    <row r="1104" spans="1:8">
      <c r="A1104" s="209">
        <f t="shared" si="171"/>
        <v>7</v>
      </c>
      <c r="B1104" s="222">
        <v>2200128</v>
      </c>
      <c r="C1104" s="251" t="s">
        <v>1029</v>
      </c>
      <c r="D1104" s="224"/>
      <c r="E1104" s="224"/>
      <c r="F1104" s="224"/>
      <c r="G1104" s="226"/>
      <c r="H1104" s="226"/>
    </row>
    <row r="1105" spans="1:8">
      <c r="A1105" s="209">
        <f t="shared" si="171"/>
        <v>7</v>
      </c>
      <c r="B1105" s="222">
        <v>2200129</v>
      </c>
      <c r="C1105" s="251" t="s">
        <v>1030</v>
      </c>
      <c r="D1105" s="224"/>
      <c r="E1105" s="224"/>
      <c r="F1105" s="224"/>
      <c r="G1105" s="226"/>
      <c r="H1105" s="226"/>
    </row>
    <row r="1106" spans="1:8">
      <c r="A1106" s="209">
        <f t="shared" si="171"/>
        <v>7</v>
      </c>
      <c r="B1106" s="222">
        <v>2200150</v>
      </c>
      <c r="C1106" s="251" t="s">
        <v>206</v>
      </c>
      <c r="D1106" s="224"/>
      <c r="E1106" s="224">
        <v>102</v>
      </c>
      <c r="F1106" s="224"/>
      <c r="G1106" s="226"/>
      <c r="H1106" s="226"/>
    </row>
    <row r="1107" spans="1:8">
      <c r="A1107" s="209">
        <f t="shared" si="171"/>
        <v>7</v>
      </c>
      <c r="B1107" s="222">
        <v>2200199</v>
      </c>
      <c r="C1107" s="251" t="s">
        <v>1031</v>
      </c>
      <c r="D1107" s="224"/>
      <c r="E1107" s="224">
        <v>1716</v>
      </c>
      <c r="F1107" s="224"/>
      <c r="G1107" s="226"/>
      <c r="H1107" s="226"/>
    </row>
    <row r="1108" s="208" customFormat="1" spans="1:8">
      <c r="A1108" s="208">
        <f t="shared" si="171"/>
        <v>5</v>
      </c>
      <c r="B1108" s="227">
        <v>22005</v>
      </c>
      <c r="C1108" s="250" t="s">
        <v>1032</v>
      </c>
      <c r="D1108" s="229">
        <f t="shared" ref="D1108:F1108" si="172">SUM(D1109:D1122)</f>
        <v>41</v>
      </c>
      <c r="E1108" s="229">
        <f t="shared" si="172"/>
        <v>0</v>
      </c>
      <c r="F1108" s="229">
        <f t="shared" si="172"/>
        <v>41</v>
      </c>
      <c r="G1108" s="230"/>
      <c r="H1108" s="230"/>
    </row>
    <row r="1109" spans="1:8">
      <c r="A1109" s="209">
        <f t="shared" si="171"/>
        <v>7</v>
      </c>
      <c r="B1109" s="222">
        <v>2200501</v>
      </c>
      <c r="C1109" s="251" t="s">
        <v>197</v>
      </c>
      <c r="D1109" s="224">
        <v>41</v>
      </c>
      <c r="E1109" s="224"/>
      <c r="F1109" s="224">
        <v>41</v>
      </c>
      <c r="G1109" s="226"/>
      <c r="H1109" s="226"/>
    </row>
    <row r="1110" spans="1:8">
      <c r="A1110" s="209">
        <f t="shared" si="171"/>
        <v>7</v>
      </c>
      <c r="B1110" s="222">
        <v>2200502</v>
      </c>
      <c r="C1110" s="251" t="s">
        <v>198</v>
      </c>
      <c r="D1110" s="224"/>
      <c r="E1110" s="224"/>
      <c r="F1110" s="224"/>
      <c r="G1110" s="226"/>
      <c r="H1110" s="226"/>
    </row>
    <row r="1111" spans="1:8">
      <c r="A1111" s="209">
        <f t="shared" si="171"/>
        <v>7</v>
      </c>
      <c r="B1111" s="222">
        <v>2200503</v>
      </c>
      <c r="C1111" s="251" t="s">
        <v>199</v>
      </c>
      <c r="D1111" s="224"/>
      <c r="E1111" s="224"/>
      <c r="F1111" s="224"/>
      <c r="G1111" s="226"/>
      <c r="H1111" s="226"/>
    </row>
    <row r="1112" spans="1:8">
      <c r="A1112" s="209">
        <f t="shared" si="171"/>
        <v>7</v>
      </c>
      <c r="B1112" s="222">
        <v>2200504</v>
      </c>
      <c r="C1112" s="251" t="s">
        <v>1033</v>
      </c>
      <c r="D1112" s="224"/>
      <c r="E1112" s="224"/>
      <c r="F1112" s="224"/>
      <c r="G1112" s="226"/>
      <c r="H1112" s="226"/>
    </row>
    <row r="1113" spans="1:8">
      <c r="A1113" s="209">
        <f t="shared" si="171"/>
        <v>7</v>
      </c>
      <c r="B1113" s="222">
        <v>2200506</v>
      </c>
      <c r="C1113" s="251" t="s">
        <v>1034</v>
      </c>
      <c r="D1113" s="224"/>
      <c r="E1113" s="224"/>
      <c r="F1113" s="224"/>
      <c r="G1113" s="226"/>
      <c r="H1113" s="226"/>
    </row>
    <row r="1114" spans="1:8">
      <c r="A1114" s="209">
        <f t="shared" si="171"/>
        <v>7</v>
      </c>
      <c r="B1114" s="222">
        <v>2200507</v>
      </c>
      <c r="C1114" s="251" t="s">
        <v>1035</v>
      </c>
      <c r="D1114" s="224"/>
      <c r="E1114" s="224"/>
      <c r="F1114" s="224"/>
      <c r="G1114" s="226"/>
      <c r="H1114" s="226"/>
    </row>
    <row r="1115" spans="1:8">
      <c r="A1115" s="209">
        <f t="shared" si="171"/>
        <v>7</v>
      </c>
      <c r="B1115" s="222">
        <v>2200508</v>
      </c>
      <c r="C1115" s="251" t="s">
        <v>1036</v>
      </c>
      <c r="D1115" s="224"/>
      <c r="E1115" s="224"/>
      <c r="F1115" s="224"/>
      <c r="G1115" s="226"/>
      <c r="H1115" s="226"/>
    </row>
    <row r="1116" spans="1:8">
      <c r="A1116" s="209">
        <f t="shared" si="171"/>
        <v>7</v>
      </c>
      <c r="B1116" s="222">
        <v>2200509</v>
      </c>
      <c r="C1116" s="251" t="s">
        <v>1037</v>
      </c>
      <c r="D1116" s="224"/>
      <c r="E1116" s="224"/>
      <c r="F1116" s="224"/>
      <c r="G1116" s="226"/>
      <c r="H1116" s="226"/>
    </row>
    <row r="1117" spans="1:8">
      <c r="A1117" s="209">
        <f t="shared" si="171"/>
        <v>7</v>
      </c>
      <c r="B1117" s="222">
        <v>2200510</v>
      </c>
      <c r="C1117" s="251" t="s">
        <v>1038</v>
      </c>
      <c r="D1117" s="224"/>
      <c r="E1117" s="224"/>
      <c r="F1117" s="224"/>
      <c r="G1117" s="226"/>
      <c r="H1117" s="226"/>
    </row>
    <row r="1118" spans="1:8">
      <c r="A1118" s="209">
        <f t="shared" si="171"/>
        <v>7</v>
      </c>
      <c r="B1118" s="222">
        <v>2200511</v>
      </c>
      <c r="C1118" s="251" t="s">
        <v>1039</v>
      </c>
      <c r="D1118" s="224"/>
      <c r="E1118" s="224"/>
      <c r="F1118" s="224"/>
      <c r="G1118" s="226"/>
      <c r="H1118" s="226"/>
    </row>
    <row r="1119" spans="1:8">
      <c r="A1119" s="209">
        <f t="shared" si="171"/>
        <v>7</v>
      </c>
      <c r="B1119" s="222">
        <v>2200512</v>
      </c>
      <c r="C1119" s="251" t="s">
        <v>1040</v>
      </c>
      <c r="D1119" s="224"/>
      <c r="E1119" s="224"/>
      <c r="F1119" s="224"/>
      <c r="G1119" s="226"/>
      <c r="H1119" s="226"/>
    </row>
    <row r="1120" spans="1:8">
      <c r="A1120" s="209">
        <f t="shared" si="171"/>
        <v>7</v>
      </c>
      <c r="B1120" s="222">
        <v>2200513</v>
      </c>
      <c r="C1120" s="251" t="s">
        <v>1041</v>
      </c>
      <c r="D1120" s="224"/>
      <c r="E1120" s="224"/>
      <c r="F1120" s="224"/>
      <c r="G1120" s="226"/>
      <c r="H1120" s="226"/>
    </row>
    <row r="1121" spans="1:8">
      <c r="A1121" s="209">
        <f t="shared" si="171"/>
        <v>7</v>
      </c>
      <c r="B1121" s="222">
        <v>2200514</v>
      </c>
      <c r="C1121" s="251" t="s">
        <v>1042</v>
      </c>
      <c r="D1121" s="224"/>
      <c r="E1121" s="224"/>
      <c r="F1121" s="224"/>
      <c r="G1121" s="226"/>
      <c r="H1121" s="226"/>
    </row>
    <row r="1122" spans="1:8">
      <c r="A1122" s="209">
        <f t="shared" si="171"/>
        <v>7</v>
      </c>
      <c r="B1122" s="222">
        <v>2200599</v>
      </c>
      <c r="C1122" s="251" t="s">
        <v>1043</v>
      </c>
      <c r="D1122" s="224"/>
      <c r="E1122" s="224"/>
      <c r="F1122" s="224"/>
      <c r="G1122" s="226"/>
      <c r="H1122" s="226"/>
    </row>
    <row r="1123" s="208" customFormat="1" spans="1:8">
      <c r="A1123" s="208">
        <f t="shared" si="171"/>
        <v>5</v>
      </c>
      <c r="B1123" s="227">
        <v>22099</v>
      </c>
      <c r="C1123" s="250" t="s">
        <v>1044</v>
      </c>
      <c r="D1123" s="229">
        <v>3291</v>
      </c>
      <c r="E1123" s="229">
        <v>41</v>
      </c>
      <c r="F1123" s="229">
        <v>3290</v>
      </c>
      <c r="G1123" s="230"/>
      <c r="H1123" s="230"/>
    </row>
    <row r="1124" spans="1:8">
      <c r="A1124" s="209">
        <f t="shared" si="171"/>
        <v>3</v>
      </c>
      <c r="B1124" s="222">
        <v>221</v>
      </c>
      <c r="C1124" s="251" t="s">
        <v>1045</v>
      </c>
      <c r="D1124" s="224">
        <f t="shared" ref="D1124:F1124" si="173">SUM(D1125,D1136,D1140)</f>
        <v>8359</v>
      </c>
      <c r="E1124" s="224">
        <f t="shared" si="173"/>
        <v>8897</v>
      </c>
      <c r="F1124" s="224">
        <f t="shared" si="173"/>
        <v>8359</v>
      </c>
      <c r="G1124" s="226"/>
      <c r="H1124" s="226"/>
    </row>
    <row r="1125" s="208" customFormat="1" spans="1:8">
      <c r="A1125" s="208">
        <f t="shared" si="171"/>
        <v>5</v>
      </c>
      <c r="B1125" s="227">
        <v>22101</v>
      </c>
      <c r="C1125" s="250" t="s">
        <v>1046</v>
      </c>
      <c r="D1125" s="229">
        <f t="shared" ref="D1125:F1125" si="174">SUM(D1126:D1135)</f>
        <v>0</v>
      </c>
      <c r="E1125" s="229">
        <f t="shared" si="174"/>
        <v>4233</v>
      </c>
      <c r="F1125" s="229">
        <f t="shared" si="174"/>
        <v>0</v>
      </c>
      <c r="G1125" s="230"/>
      <c r="H1125" s="230"/>
    </row>
    <row r="1126" spans="1:8">
      <c r="A1126" s="209">
        <f t="shared" si="171"/>
        <v>7</v>
      </c>
      <c r="B1126" s="222">
        <v>2210101</v>
      </c>
      <c r="C1126" s="251" t="s">
        <v>1047</v>
      </c>
      <c r="D1126" s="224"/>
      <c r="E1126" s="224"/>
      <c r="F1126" s="224"/>
      <c r="G1126" s="226"/>
      <c r="H1126" s="226"/>
    </row>
    <row r="1127" spans="1:8">
      <c r="A1127" s="209">
        <f t="shared" si="171"/>
        <v>7</v>
      </c>
      <c r="B1127" s="222">
        <v>2210102</v>
      </c>
      <c r="C1127" s="251" t="s">
        <v>1048</v>
      </c>
      <c r="D1127" s="224"/>
      <c r="E1127" s="224"/>
      <c r="F1127" s="224"/>
      <c r="G1127" s="226"/>
      <c r="H1127" s="226"/>
    </row>
    <row r="1128" spans="1:8">
      <c r="A1128" s="209">
        <f t="shared" si="171"/>
        <v>7</v>
      </c>
      <c r="B1128" s="222">
        <v>2210103</v>
      </c>
      <c r="C1128" s="251" t="s">
        <v>1049</v>
      </c>
      <c r="D1128" s="224"/>
      <c r="E1128" s="224">
        <v>416</v>
      </c>
      <c r="F1128" s="224"/>
      <c r="G1128" s="226"/>
      <c r="H1128" s="226"/>
    </row>
    <row r="1129" spans="1:8">
      <c r="A1129" s="209">
        <f t="shared" si="171"/>
        <v>7</v>
      </c>
      <c r="B1129" s="222">
        <v>2210104</v>
      </c>
      <c r="C1129" s="251" t="s">
        <v>1050</v>
      </c>
      <c r="D1129" s="224"/>
      <c r="E1129" s="224"/>
      <c r="F1129" s="224"/>
      <c r="G1129" s="226"/>
      <c r="H1129" s="226"/>
    </row>
    <row r="1130" spans="1:8">
      <c r="A1130" s="209">
        <f t="shared" si="171"/>
        <v>7</v>
      </c>
      <c r="B1130" s="222">
        <v>2210105</v>
      </c>
      <c r="C1130" s="251" t="s">
        <v>1051</v>
      </c>
      <c r="D1130" s="224"/>
      <c r="E1130" s="224">
        <v>180</v>
      </c>
      <c r="F1130" s="224"/>
      <c r="G1130" s="226"/>
      <c r="H1130" s="226"/>
    </row>
    <row r="1131" spans="1:8">
      <c r="A1131" s="209">
        <f t="shared" si="171"/>
        <v>7</v>
      </c>
      <c r="B1131" s="222">
        <v>2210106</v>
      </c>
      <c r="C1131" s="251" t="s">
        <v>1052</v>
      </c>
      <c r="D1131" s="224"/>
      <c r="E1131" s="224">
        <v>11</v>
      </c>
      <c r="F1131" s="224"/>
      <c r="G1131" s="226"/>
      <c r="H1131" s="226"/>
    </row>
    <row r="1132" spans="1:8">
      <c r="A1132" s="209">
        <f t="shared" si="171"/>
        <v>7</v>
      </c>
      <c r="B1132" s="222">
        <v>2210107</v>
      </c>
      <c r="C1132" s="251" t="s">
        <v>1053</v>
      </c>
      <c r="D1132" s="224"/>
      <c r="E1132" s="224"/>
      <c r="F1132" s="224"/>
      <c r="G1132" s="226"/>
      <c r="H1132" s="226"/>
    </row>
    <row r="1133" spans="1:8">
      <c r="A1133" s="209">
        <f t="shared" si="171"/>
        <v>7</v>
      </c>
      <c r="B1133" s="222">
        <v>2210108</v>
      </c>
      <c r="C1133" s="251" t="s">
        <v>1054</v>
      </c>
      <c r="D1133" s="224"/>
      <c r="E1133" s="224">
        <v>3624</v>
      </c>
      <c r="F1133" s="224"/>
      <c r="G1133" s="226"/>
      <c r="H1133" s="226"/>
    </row>
    <row r="1134" spans="1:8">
      <c r="A1134" s="209">
        <f t="shared" si="171"/>
        <v>7</v>
      </c>
      <c r="B1134" s="222">
        <v>2210109</v>
      </c>
      <c r="C1134" s="251" t="s">
        <v>1055</v>
      </c>
      <c r="D1134" s="224"/>
      <c r="E1134" s="224"/>
      <c r="F1134" s="224"/>
      <c r="G1134" s="226"/>
      <c r="H1134" s="226"/>
    </row>
    <row r="1135" spans="1:8">
      <c r="A1135" s="209">
        <f t="shared" si="171"/>
        <v>7</v>
      </c>
      <c r="B1135" s="222">
        <v>2210199</v>
      </c>
      <c r="C1135" s="251" t="s">
        <v>1056</v>
      </c>
      <c r="D1135" s="224"/>
      <c r="E1135" s="224">
        <v>2</v>
      </c>
      <c r="F1135" s="224"/>
      <c r="G1135" s="226"/>
      <c r="H1135" s="226"/>
    </row>
    <row r="1136" s="208" customFormat="1" spans="1:8">
      <c r="A1136" s="208">
        <f t="shared" si="171"/>
        <v>5</v>
      </c>
      <c r="B1136" s="227">
        <v>22102</v>
      </c>
      <c r="C1136" s="250" t="s">
        <v>1057</v>
      </c>
      <c r="D1136" s="229">
        <f t="shared" ref="D1136:F1136" si="175">SUM(D1137:D1139)</f>
        <v>6000</v>
      </c>
      <c r="E1136" s="229">
        <f t="shared" si="175"/>
        <v>4664</v>
      </c>
      <c r="F1136" s="229">
        <f t="shared" si="175"/>
        <v>6000</v>
      </c>
      <c r="G1136" s="230"/>
      <c r="H1136" s="230"/>
    </row>
    <row r="1137" spans="1:8">
      <c r="A1137" s="209">
        <f t="shared" si="171"/>
        <v>7</v>
      </c>
      <c r="B1137" s="222">
        <v>2210201</v>
      </c>
      <c r="C1137" s="251" t="s">
        <v>1058</v>
      </c>
      <c r="D1137" s="224">
        <v>6000</v>
      </c>
      <c r="E1137" s="224">
        <v>4664</v>
      </c>
      <c r="F1137" s="224">
        <v>6000</v>
      </c>
      <c r="G1137" s="226"/>
      <c r="H1137" s="226"/>
    </row>
    <row r="1138" spans="1:8">
      <c r="A1138" s="209">
        <f t="shared" si="171"/>
        <v>7</v>
      </c>
      <c r="B1138" s="222">
        <v>2210202</v>
      </c>
      <c r="C1138" s="251" t="s">
        <v>1059</v>
      </c>
      <c r="D1138" s="224"/>
      <c r="E1138" s="224"/>
      <c r="F1138" s="224"/>
      <c r="G1138" s="226"/>
      <c r="H1138" s="226"/>
    </row>
    <row r="1139" spans="1:8">
      <c r="A1139" s="209">
        <f t="shared" si="171"/>
        <v>7</v>
      </c>
      <c r="B1139" s="222">
        <v>2210203</v>
      </c>
      <c r="C1139" s="251" t="s">
        <v>1060</v>
      </c>
      <c r="D1139" s="224"/>
      <c r="E1139" s="224"/>
      <c r="F1139" s="224"/>
      <c r="G1139" s="226"/>
      <c r="H1139" s="226"/>
    </row>
    <row r="1140" s="208" customFormat="1" spans="1:8">
      <c r="A1140" s="208">
        <f t="shared" si="171"/>
        <v>5</v>
      </c>
      <c r="B1140" s="227">
        <v>22103</v>
      </c>
      <c r="C1140" s="250" t="s">
        <v>1061</v>
      </c>
      <c r="D1140" s="229">
        <f t="shared" ref="D1140:F1140" si="176">SUM(D1141:D1143)</f>
        <v>2359</v>
      </c>
      <c r="E1140" s="229">
        <f t="shared" si="176"/>
        <v>0</v>
      </c>
      <c r="F1140" s="229">
        <f t="shared" si="176"/>
        <v>2359</v>
      </c>
      <c r="G1140" s="230"/>
      <c r="H1140" s="230"/>
    </row>
    <row r="1141" spans="1:8">
      <c r="A1141" s="209">
        <f t="shared" si="171"/>
        <v>7</v>
      </c>
      <c r="B1141" s="222">
        <v>2210301</v>
      </c>
      <c r="C1141" s="251" t="s">
        <v>1062</v>
      </c>
      <c r="D1141" s="224"/>
      <c r="E1141" s="224"/>
      <c r="F1141" s="224"/>
      <c r="G1141" s="226"/>
      <c r="H1141" s="226"/>
    </row>
    <row r="1142" spans="1:8">
      <c r="A1142" s="209">
        <f t="shared" si="171"/>
        <v>7</v>
      </c>
      <c r="B1142" s="222">
        <v>2210302</v>
      </c>
      <c r="C1142" s="251" t="s">
        <v>1063</v>
      </c>
      <c r="D1142" s="224"/>
      <c r="E1142" s="224"/>
      <c r="F1142" s="224"/>
      <c r="G1142" s="226"/>
      <c r="H1142" s="226"/>
    </row>
    <row r="1143" spans="1:8">
      <c r="A1143" s="209">
        <f t="shared" si="171"/>
        <v>7</v>
      </c>
      <c r="B1143" s="222">
        <v>2210399</v>
      </c>
      <c r="C1143" s="251" t="s">
        <v>1064</v>
      </c>
      <c r="D1143" s="224">
        <v>2359</v>
      </c>
      <c r="E1143" s="224"/>
      <c r="F1143" s="224">
        <v>2359</v>
      </c>
      <c r="G1143" s="226"/>
      <c r="H1143" s="226"/>
    </row>
    <row r="1144" spans="1:8">
      <c r="A1144" s="209">
        <f t="shared" si="171"/>
        <v>3</v>
      </c>
      <c r="B1144" s="222">
        <v>222</v>
      </c>
      <c r="C1144" s="251" t="s">
        <v>1065</v>
      </c>
      <c r="D1144" s="224">
        <f t="shared" ref="D1144:F1144" si="177">SUM(D1145,D1163,D1169,D1175)</f>
        <v>120</v>
      </c>
      <c r="E1144" s="224">
        <f t="shared" si="177"/>
        <v>302</v>
      </c>
      <c r="F1144" s="224">
        <f t="shared" si="177"/>
        <v>120</v>
      </c>
      <c r="G1144" s="226"/>
      <c r="H1144" s="226"/>
    </row>
    <row r="1145" s="208" customFormat="1" spans="1:8">
      <c r="A1145" s="208">
        <f t="shared" si="171"/>
        <v>5</v>
      </c>
      <c r="B1145" s="227">
        <v>22201</v>
      </c>
      <c r="C1145" s="250" t="s">
        <v>1066</v>
      </c>
      <c r="D1145" s="229">
        <f t="shared" ref="D1145:F1145" si="178">SUM(D1146:D1162)</f>
        <v>120</v>
      </c>
      <c r="E1145" s="229">
        <f t="shared" si="178"/>
        <v>302</v>
      </c>
      <c r="F1145" s="229">
        <f t="shared" si="178"/>
        <v>120</v>
      </c>
      <c r="G1145" s="230"/>
      <c r="H1145" s="230"/>
    </row>
    <row r="1146" spans="1:8">
      <c r="A1146" s="209">
        <f t="shared" si="171"/>
        <v>7</v>
      </c>
      <c r="B1146" s="222">
        <v>2220101</v>
      </c>
      <c r="C1146" s="251" t="s">
        <v>197</v>
      </c>
      <c r="D1146" s="224"/>
      <c r="E1146" s="224"/>
      <c r="F1146" s="224"/>
      <c r="G1146" s="226"/>
      <c r="H1146" s="226"/>
    </row>
    <row r="1147" spans="1:8">
      <c r="A1147" s="209">
        <f t="shared" si="171"/>
        <v>7</v>
      </c>
      <c r="B1147" s="222">
        <v>2220102</v>
      </c>
      <c r="C1147" s="251" t="s">
        <v>198</v>
      </c>
      <c r="D1147" s="224"/>
      <c r="E1147" s="224"/>
      <c r="F1147" s="224"/>
      <c r="G1147" s="226"/>
      <c r="H1147" s="226"/>
    </row>
    <row r="1148" spans="1:8">
      <c r="A1148" s="209">
        <f t="shared" si="171"/>
        <v>7</v>
      </c>
      <c r="B1148" s="222">
        <v>2220103</v>
      </c>
      <c r="C1148" s="251" t="s">
        <v>199</v>
      </c>
      <c r="D1148" s="224"/>
      <c r="E1148" s="224"/>
      <c r="F1148" s="224"/>
      <c r="G1148" s="226"/>
      <c r="H1148" s="226"/>
    </row>
    <row r="1149" spans="1:8">
      <c r="A1149" s="209">
        <f t="shared" si="171"/>
        <v>7</v>
      </c>
      <c r="B1149" s="222">
        <v>2220104</v>
      </c>
      <c r="C1149" s="251" t="s">
        <v>1067</v>
      </c>
      <c r="D1149" s="224"/>
      <c r="E1149" s="224"/>
      <c r="F1149" s="224"/>
      <c r="G1149" s="226"/>
      <c r="H1149" s="226"/>
    </row>
    <row r="1150" spans="1:8">
      <c r="A1150" s="209">
        <f t="shared" si="171"/>
        <v>7</v>
      </c>
      <c r="B1150" s="222">
        <v>2220105</v>
      </c>
      <c r="C1150" s="251" t="s">
        <v>1068</v>
      </c>
      <c r="D1150" s="224"/>
      <c r="E1150" s="224"/>
      <c r="F1150" s="224"/>
      <c r="G1150" s="226"/>
      <c r="H1150" s="226"/>
    </row>
    <row r="1151" spans="1:8">
      <c r="A1151" s="209">
        <f t="shared" si="171"/>
        <v>7</v>
      </c>
      <c r="B1151" s="222">
        <v>2220106</v>
      </c>
      <c r="C1151" s="251" t="s">
        <v>1069</v>
      </c>
      <c r="D1151" s="224"/>
      <c r="E1151" s="224">
        <v>20</v>
      </c>
      <c r="F1151" s="224"/>
      <c r="G1151" s="226"/>
      <c r="H1151" s="226"/>
    </row>
    <row r="1152" spans="1:8">
      <c r="A1152" s="209">
        <f t="shared" si="171"/>
        <v>7</v>
      </c>
      <c r="B1152" s="222">
        <v>2220107</v>
      </c>
      <c r="C1152" s="251" t="s">
        <v>1070</v>
      </c>
      <c r="D1152" s="224"/>
      <c r="E1152" s="224"/>
      <c r="F1152" s="224"/>
      <c r="G1152" s="226"/>
      <c r="H1152" s="226"/>
    </row>
    <row r="1153" spans="1:8">
      <c r="A1153" s="209">
        <f t="shared" si="171"/>
        <v>7</v>
      </c>
      <c r="B1153" s="222">
        <v>2220112</v>
      </c>
      <c r="C1153" s="251" t="s">
        <v>1071</v>
      </c>
      <c r="D1153" s="224"/>
      <c r="E1153" s="224"/>
      <c r="F1153" s="224"/>
      <c r="G1153" s="226"/>
      <c r="H1153" s="226"/>
    </row>
    <row r="1154" spans="1:8">
      <c r="A1154" s="209">
        <f t="shared" si="171"/>
        <v>7</v>
      </c>
      <c r="B1154" s="222">
        <v>2220113</v>
      </c>
      <c r="C1154" s="251" t="s">
        <v>1072</v>
      </c>
      <c r="D1154" s="224"/>
      <c r="E1154" s="224"/>
      <c r="F1154" s="224"/>
      <c r="G1154" s="226"/>
      <c r="H1154" s="226"/>
    </row>
    <row r="1155" spans="1:8">
      <c r="A1155" s="209">
        <f t="shared" si="171"/>
        <v>7</v>
      </c>
      <c r="B1155" s="222">
        <v>2220114</v>
      </c>
      <c r="C1155" s="251" t="s">
        <v>1073</v>
      </c>
      <c r="D1155" s="224"/>
      <c r="E1155" s="224"/>
      <c r="F1155" s="224"/>
      <c r="G1155" s="226"/>
      <c r="H1155" s="226"/>
    </row>
    <row r="1156" spans="1:8">
      <c r="A1156" s="209">
        <f t="shared" ref="A1156:A1219" si="179">LEN(B1156)</f>
        <v>7</v>
      </c>
      <c r="B1156" s="222">
        <v>2220115</v>
      </c>
      <c r="C1156" s="251" t="s">
        <v>1074</v>
      </c>
      <c r="D1156" s="224"/>
      <c r="E1156" s="224">
        <v>136</v>
      </c>
      <c r="F1156" s="224"/>
      <c r="G1156" s="226"/>
      <c r="H1156" s="226"/>
    </row>
    <row r="1157" spans="1:8">
      <c r="A1157" s="209">
        <f t="shared" si="179"/>
        <v>7</v>
      </c>
      <c r="B1157" s="222">
        <v>2220118</v>
      </c>
      <c r="C1157" s="251" t="s">
        <v>1075</v>
      </c>
      <c r="D1157" s="224"/>
      <c r="E1157" s="224"/>
      <c r="F1157" s="224"/>
      <c r="G1157" s="226"/>
      <c r="H1157" s="226"/>
    </row>
    <row r="1158" spans="1:8">
      <c r="A1158" s="209">
        <f t="shared" si="179"/>
        <v>7</v>
      </c>
      <c r="B1158" s="222">
        <v>2220119</v>
      </c>
      <c r="C1158" s="251" t="s">
        <v>1076</v>
      </c>
      <c r="D1158" s="224"/>
      <c r="E1158" s="224"/>
      <c r="F1158" s="224"/>
      <c r="G1158" s="226"/>
      <c r="H1158" s="226"/>
    </row>
    <row r="1159" spans="1:8">
      <c r="A1159" s="209">
        <f t="shared" si="179"/>
        <v>7</v>
      </c>
      <c r="B1159" s="222">
        <v>2220120</v>
      </c>
      <c r="C1159" s="251" t="s">
        <v>1077</v>
      </c>
      <c r="D1159" s="224"/>
      <c r="E1159" s="224"/>
      <c r="F1159" s="224"/>
      <c r="G1159" s="226"/>
      <c r="H1159" s="226"/>
    </row>
    <row r="1160" spans="1:8">
      <c r="A1160" s="209">
        <f t="shared" si="179"/>
        <v>7</v>
      </c>
      <c r="B1160" s="222">
        <v>2220121</v>
      </c>
      <c r="C1160" s="251" t="s">
        <v>1078</v>
      </c>
      <c r="D1160" s="224"/>
      <c r="E1160" s="224"/>
      <c r="F1160" s="224"/>
      <c r="G1160" s="226"/>
      <c r="H1160" s="226"/>
    </row>
    <row r="1161" spans="1:8">
      <c r="A1161" s="209">
        <f t="shared" si="179"/>
        <v>7</v>
      </c>
      <c r="B1161" s="222">
        <v>2220150</v>
      </c>
      <c r="C1161" s="251" t="s">
        <v>206</v>
      </c>
      <c r="D1161" s="224"/>
      <c r="E1161" s="224"/>
      <c r="F1161" s="224"/>
      <c r="G1161" s="226"/>
      <c r="H1161" s="226"/>
    </row>
    <row r="1162" spans="1:8">
      <c r="A1162" s="209">
        <f t="shared" si="179"/>
        <v>7</v>
      </c>
      <c r="B1162" s="222">
        <v>2220199</v>
      </c>
      <c r="C1162" s="251" t="s">
        <v>1079</v>
      </c>
      <c r="D1162" s="224">
        <v>120</v>
      </c>
      <c r="E1162" s="224">
        <v>146</v>
      </c>
      <c r="F1162" s="224">
        <v>120</v>
      </c>
      <c r="G1162" s="226"/>
      <c r="H1162" s="226"/>
    </row>
    <row r="1163" s="208" customFormat="1" spans="1:8">
      <c r="A1163" s="208">
        <f t="shared" si="179"/>
        <v>5</v>
      </c>
      <c r="B1163" s="227">
        <v>22203</v>
      </c>
      <c r="C1163" s="250" t="s">
        <v>1080</v>
      </c>
      <c r="D1163" s="229">
        <f t="shared" ref="D1163:F1163" si="180">SUM(D1164:D1168)</f>
        <v>0</v>
      </c>
      <c r="E1163" s="229">
        <f t="shared" si="180"/>
        <v>0</v>
      </c>
      <c r="F1163" s="229">
        <f t="shared" si="180"/>
        <v>0</v>
      </c>
      <c r="G1163" s="230"/>
      <c r="H1163" s="230"/>
    </row>
    <row r="1164" spans="1:8">
      <c r="A1164" s="209">
        <f t="shared" si="179"/>
        <v>7</v>
      </c>
      <c r="B1164" s="222">
        <v>2220301</v>
      </c>
      <c r="C1164" s="251" t="s">
        <v>1081</v>
      </c>
      <c r="D1164" s="224"/>
      <c r="E1164" s="224"/>
      <c r="F1164" s="224"/>
      <c r="G1164" s="226"/>
      <c r="H1164" s="226"/>
    </row>
    <row r="1165" spans="1:8">
      <c r="A1165" s="209">
        <f t="shared" si="179"/>
        <v>7</v>
      </c>
      <c r="B1165" s="222">
        <v>2220303</v>
      </c>
      <c r="C1165" s="251" t="s">
        <v>1082</v>
      </c>
      <c r="D1165" s="224"/>
      <c r="E1165" s="224"/>
      <c r="F1165" s="224"/>
      <c r="G1165" s="226"/>
      <c r="H1165" s="226"/>
    </row>
    <row r="1166" spans="1:8">
      <c r="A1166" s="209">
        <f t="shared" si="179"/>
        <v>7</v>
      </c>
      <c r="B1166" s="222">
        <v>2220304</v>
      </c>
      <c r="C1166" s="251" t="s">
        <v>1083</v>
      </c>
      <c r="D1166" s="224"/>
      <c r="E1166" s="224"/>
      <c r="F1166" s="224"/>
      <c r="G1166" s="226"/>
      <c r="H1166" s="226"/>
    </row>
    <row r="1167" spans="1:8">
      <c r="A1167" s="209">
        <f t="shared" si="179"/>
        <v>7</v>
      </c>
      <c r="B1167" s="222">
        <v>2220305</v>
      </c>
      <c r="C1167" s="251" t="s">
        <v>1084</v>
      </c>
      <c r="D1167" s="224"/>
      <c r="E1167" s="224"/>
      <c r="F1167" s="224"/>
      <c r="G1167" s="226"/>
      <c r="H1167" s="226"/>
    </row>
    <row r="1168" spans="1:8">
      <c r="A1168" s="209">
        <f t="shared" si="179"/>
        <v>7</v>
      </c>
      <c r="B1168" s="222">
        <v>2220399</v>
      </c>
      <c r="C1168" s="251" t="s">
        <v>1085</v>
      </c>
      <c r="D1168" s="224"/>
      <c r="E1168" s="224"/>
      <c r="F1168" s="224"/>
      <c r="G1168" s="226"/>
      <c r="H1168" s="226"/>
    </row>
    <row r="1169" s="208" customFormat="1" spans="1:8">
      <c r="A1169" s="208">
        <f t="shared" si="179"/>
        <v>5</v>
      </c>
      <c r="B1169" s="227">
        <v>22204</v>
      </c>
      <c r="C1169" s="250" t="s">
        <v>1086</v>
      </c>
      <c r="D1169" s="229">
        <f t="shared" ref="D1169:F1169" si="181">SUM(D1170:D1174)</f>
        <v>0</v>
      </c>
      <c r="E1169" s="229">
        <f t="shared" si="181"/>
        <v>0</v>
      </c>
      <c r="F1169" s="229">
        <f t="shared" si="181"/>
        <v>0</v>
      </c>
      <c r="G1169" s="230"/>
      <c r="H1169" s="230"/>
    </row>
    <row r="1170" spans="1:8">
      <c r="A1170" s="209">
        <f t="shared" si="179"/>
        <v>7</v>
      </c>
      <c r="B1170" s="222">
        <v>2220401</v>
      </c>
      <c r="C1170" s="251" t="s">
        <v>1087</v>
      </c>
      <c r="D1170" s="224"/>
      <c r="E1170" s="224"/>
      <c r="F1170" s="224"/>
      <c r="G1170" s="226"/>
      <c r="H1170" s="226"/>
    </row>
    <row r="1171" spans="1:8">
      <c r="A1171" s="209">
        <f t="shared" si="179"/>
        <v>7</v>
      </c>
      <c r="B1171" s="222">
        <v>2220402</v>
      </c>
      <c r="C1171" s="251" t="s">
        <v>1088</v>
      </c>
      <c r="D1171" s="224"/>
      <c r="E1171" s="224"/>
      <c r="F1171" s="224"/>
      <c r="G1171" s="226"/>
      <c r="H1171" s="226"/>
    </row>
    <row r="1172" spans="1:8">
      <c r="A1172" s="209">
        <f t="shared" si="179"/>
        <v>7</v>
      </c>
      <c r="B1172" s="222">
        <v>2220403</v>
      </c>
      <c r="C1172" s="251" t="s">
        <v>1089</v>
      </c>
      <c r="D1172" s="224"/>
      <c r="E1172" s="224"/>
      <c r="F1172" s="224"/>
      <c r="G1172" s="226"/>
      <c r="H1172" s="226"/>
    </row>
    <row r="1173" spans="1:8">
      <c r="A1173" s="209">
        <f t="shared" si="179"/>
        <v>7</v>
      </c>
      <c r="B1173" s="222">
        <v>2220404</v>
      </c>
      <c r="C1173" s="251" t="s">
        <v>1090</v>
      </c>
      <c r="D1173" s="224"/>
      <c r="E1173" s="224"/>
      <c r="F1173" s="224"/>
      <c r="G1173" s="226"/>
      <c r="H1173" s="226"/>
    </row>
    <row r="1174" spans="1:8">
      <c r="A1174" s="209">
        <f t="shared" si="179"/>
        <v>7</v>
      </c>
      <c r="B1174" s="222">
        <v>2220499</v>
      </c>
      <c r="C1174" s="251" t="s">
        <v>1091</v>
      </c>
      <c r="D1174" s="224"/>
      <c r="E1174" s="224"/>
      <c r="F1174" s="224"/>
      <c r="G1174" s="226"/>
      <c r="H1174" s="226"/>
    </row>
    <row r="1175" s="208" customFormat="1" spans="1:8">
      <c r="A1175" s="208">
        <f t="shared" si="179"/>
        <v>5</v>
      </c>
      <c r="B1175" s="227">
        <v>22205</v>
      </c>
      <c r="C1175" s="250" t="s">
        <v>1092</v>
      </c>
      <c r="D1175" s="229">
        <f t="shared" ref="D1175:F1175" si="182">SUM(D1176:D1187)</f>
        <v>0</v>
      </c>
      <c r="E1175" s="229">
        <f t="shared" si="182"/>
        <v>0</v>
      </c>
      <c r="F1175" s="229">
        <f t="shared" si="182"/>
        <v>0</v>
      </c>
      <c r="G1175" s="230"/>
      <c r="H1175" s="230"/>
    </row>
    <row r="1176" spans="1:8">
      <c r="A1176" s="209">
        <f t="shared" si="179"/>
        <v>7</v>
      </c>
      <c r="B1176" s="222">
        <v>2220501</v>
      </c>
      <c r="C1176" s="251" t="s">
        <v>1093</v>
      </c>
      <c r="D1176" s="224"/>
      <c r="E1176" s="224"/>
      <c r="F1176" s="224"/>
      <c r="G1176" s="226"/>
      <c r="H1176" s="226"/>
    </row>
    <row r="1177" spans="1:8">
      <c r="A1177" s="209">
        <f t="shared" si="179"/>
        <v>7</v>
      </c>
      <c r="B1177" s="222">
        <v>2220502</v>
      </c>
      <c r="C1177" s="251" t="s">
        <v>1094</v>
      </c>
      <c r="D1177" s="224"/>
      <c r="E1177" s="224"/>
      <c r="F1177" s="224"/>
      <c r="G1177" s="226"/>
      <c r="H1177" s="226"/>
    </row>
    <row r="1178" spans="1:8">
      <c r="A1178" s="209">
        <f t="shared" si="179"/>
        <v>7</v>
      </c>
      <c r="B1178" s="222">
        <v>2220503</v>
      </c>
      <c r="C1178" s="251" t="s">
        <v>1095</v>
      </c>
      <c r="D1178" s="224"/>
      <c r="E1178" s="224"/>
      <c r="F1178" s="224"/>
      <c r="G1178" s="226"/>
      <c r="H1178" s="226"/>
    </row>
    <row r="1179" spans="1:8">
      <c r="A1179" s="209">
        <f t="shared" si="179"/>
        <v>7</v>
      </c>
      <c r="B1179" s="222">
        <v>2220504</v>
      </c>
      <c r="C1179" s="251" t="s">
        <v>1096</v>
      </c>
      <c r="D1179" s="224"/>
      <c r="E1179" s="224"/>
      <c r="F1179" s="224"/>
      <c r="G1179" s="226"/>
      <c r="H1179" s="226"/>
    </row>
    <row r="1180" spans="1:8">
      <c r="A1180" s="209">
        <f t="shared" si="179"/>
        <v>7</v>
      </c>
      <c r="B1180" s="222">
        <v>2220505</v>
      </c>
      <c r="C1180" s="251" t="s">
        <v>1097</v>
      </c>
      <c r="D1180" s="224"/>
      <c r="E1180" s="224"/>
      <c r="F1180" s="224"/>
      <c r="G1180" s="226"/>
      <c r="H1180" s="226"/>
    </row>
    <row r="1181" spans="1:8">
      <c r="A1181" s="209">
        <f t="shared" si="179"/>
        <v>7</v>
      </c>
      <c r="B1181" s="222">
        <v>2220506</v>
      </c>
      <c r="C1181" s="251" t="s">
        <v>1098</v>
      </c>
      <c r="D1181" s="224"/>
      <c r="E1181" s="224"/>
      <c r="F1181" s="224"/>
      <c r="G1181" s="226"/>
      <c r="H1181" s="226"/>
    </row>
    <row r="1182" spans="1:8">
      <c r="A1182" s="209">
        <f t="shared" si="179"/>
        <v>7</v>
      </c>
      <c r="B1182" s="222">
        <v>2220507</v>
      </c>
      <c r="C1182" s="251" t="s">
        <v>1099</v>
      </c>
      <c r="D1182" s="224"/>
      <c r="E1182" s="224"/>
      <c r="F1182" s="224"/>
      <c r="G1182" s="226"/>
      <c r="H1182" s="226"/>
    </row>
    <row r="1183" spans="1:8">
      <c r="A1183" s="209">
        <f t="shared" si="179"/>
        <v>7</v>
      </c>
      <c r="B1183" s="222">
        <v>2220508</v>
      </c>
      <c r="C1183" s="251" t="s">
        <v>1100</v>
      </c>
      <c r="D1183" s="224"/>
      <c r="E1183" s="224"/>
      <c r="F1183" s="224"/>
      <c r="G1183" s="226"/>
      <c r="H1183" s="226"/>
    </row>
    <row r="1184" spans="1:8">
      <c r="A1184" s="209">
        <f t="shared" si="179"/>
        <v>7</v>
      </c>
      <c r="B1184" s="222">
        <v>2220509</v>
      </c>
      <c r="C1184" s="251" t="s">
        <v>1101</v>
      </c>
      <c r="D1184" s="224"/>
      <c r="E1184" s="224"/>
      <c r="F1184" s="224"/>
      <c r="G1184" s="226"/>
      <c r="H1184" s="226"/>
    </row>
    <row r="1185" spans="1:8">
      <c r="A1185" s="209">
        <f t="shared" si="179"/>
        <v>7</v>
      </c>
      <c r="B1185" s="222">
        <v>2220510</v>
      </c>
      <c r="C1185" s="251" t="s">
        <v>1102</v>
      </c>
      <c r="D1185" s="224"/>
      <c r="E1185" s="224"/>
      <c r="F1185" s="224"/>
      <c r="G1185" s="226"/>
      <c r="H1185" s="226"/>
    </row>
    <row r="1186" spans="1:8">
      <c r="A1186" s="209">
        <f t="shared" si="179"/>
        <v>7</v>
      </c>
      <c r="B1186" s="222">
        <v>2220511</v>
      </c>
      <c r="C1186" s="251" t="s">
        <v>1103</v>
      </c>
      <c r="D1186" s="224"/>
      <c r="E1186" s="224"/>
      <c r="F1186" s="224"/>
      <c r="G1186" s="226"/>
      <c r="H1186" s="226"/>
    </row>
    <row r="1187" spans="1:8">
      <c r="A1187" s="209">
        <f t="shared" si="179"/>
        <v>7</v>
      </c>
      <c r="B1187" s="222">
        <v>2220599</v>
      </c>
      <c r="C1187" s="251" t="s">
        <v>1104</v>
      </c>
      <c r="D1187" s="224"/>
      <c r="E1187" s="224"/>
      <c r="F1187" s="224"/>
      <c r="G1187" s="226"/>
      <c r="H1187" s="226"/>
    </row>
    <row r="1188" spans="1:8">
      <c r="A1188" s="209">
        <f t="shared" si="179"/>
        <v>3</v>
      </c>
      <c r="B1188" s="222">
        <v>224</v>
      </c>
      <c r="C1188" s="251" t="s">
        <v>1105</v>
      </c>
      <c r="D1188" s="224">
        <f t="shared" ref="D1188:F1188" si="183">SUM(D1189,D1200,D1206,D1214,D1227,D1231,D1235)</f>
        <v>0</v>
      </c>
      <c r="E1188" s="224">
        <f t="shared" si="183"/>
        <v>1317</v>
      </c>
      <c r="F1188" s="224">
        <f t="shared" si="183"/>
        <v>0</v>
      </c>
      <c r="G1188" s="226"/>
      <c r="H1188" s="226"/>
    </row>
    <row r="1189" s="208" customFormat="1" spans="1:8">
      <c r="A1189" s="208">
        <f t="shared" si="179"/>
        <v>5</v>
      </c>
      <c r="B1189" s="227">
        <v>22401</v>
      </c>
      <c r="C1189" s="250" t="s">
        <v>1106</v>
      </c>
      <c r="D1189" s="229">
        <f t="shared" ref="D1189:F1189" si="184">SUM(D1190:D1199)</f>
        <v>0</v>
      </c>
      <c r="E1189" s="229">
        <f t="shared" si="184"/>
        <v>451</v>
      </c>
      <c r="F1189" s="229">
        <f t="shared" si="184"/>
        <v>0</v>
      </c>
      <c r="G1189" s="230"/>
      <c r="H1189" s="230"/>
    </row>
    <row r="1190" spans="1:8">
      <c r="A1190" s="209">
        <f t="shared" si="179"/>
        <v>7</v>
      </c>
      <c r="B1190" s="222">
        <v>2240101</v>
      </c>
      <c r="C1190" s="251" t="s">
        <v>197</v>
      </c>
      <c r="D1190" s="224"/>
      <c r="E1190" s="224">
        <v>243</v>
      </c>
      <c r="F1190" s="224"/>
      <c r="G1190" s="226"/>
      <c r="H1190" s="226"/>
    </row>
    <row r="1191" spans="1:8">
      <c r="A1191" s="209">
        <f t="shared" si="179"/>
        <v>7</v>
      </c>
      <c r="B1191" s="222">
        <v>2240102</v>
      </c>
      <c r="C1191" s="251" t="s">
        <v>198</v>
      </c>
      <c r="D1191" s="224"/>
      <c r="E1191" s="224"/>
      <c r="F1191" s="224"/>
      <c r="G1191" s="226"/>
      <c r="H1191" s="226"/>
    </row>
    <row r="1192" spans="1:8">
      <c r="A1192" s="209">
        <f t="shared" si="179"/>
        <v>7</v>
      </c>
      <c r="B1192" s="222">
        <v>2240103</v>
      </c>
      <c r="C1192" s="251" t="s">
        <v>199</v>
      </c>
      <c r="D1192" s="224"/>
      <c r="E1192" s="224"/>
      <c r="F1192" s="224"/>
      <c r="G1192" s="226"/>
      <c r="H1192" s="226"/>
    </row>
    <row r="1193" spans="1:8">
      <c r="A1193" s="209">
        <f t="shared" si="179"/>
        <v>7</v>
      </c>
      <c r="B1193" s="222">
        <v>2240104</v>
      </c>
      <c r="C1193" s="251" t="s">
        <v>1107</v>
      </c>
      <c r="D1193" s="224"/>
      <c r="E1193" s="224"/>
      <c r="F1193" s="224"/>
      <c r="G1193" s="226"/>
      <c r="H1193" s="226"/>
    </row>
    <row r="1194" spans="1:8">
      <c r="A1194" s="209">
        <f t="shared" si="179"/>
        <v>7</v>
      </c>
      <c r="B1194" s="222">
        <v>2240105</v>
      </c>
      <c r="C1194" s="251" t="s">
        <v>1108</v>
      </c>
      <c r="D1194" s="224"/>
      <c r="E1194" s="224"/>
      <c r="F1194" s="224"/>
      <c r="G1194" s="226"/>
      <c r="H1194" s="226"/>
    </row>
    <row r="1195" spans="1:8">
      <c r="A1195" s="209">
        <f t="shared" si="179"/>
        <v>7</v>
      </c>
      <c r="B1195" s="222">
        <v>2240106</v>
      </c>
      <c r="C1195" s="251" t="s">
        <v>1109</v>
      </c>
      <c r="D1195" s="224"/>
      <c r="E1195" s="224">
        <v>114</v>
      </c>
      <c r="F1195" s="224"/>
      <c r="G1195" s="226"/>
      <c r="H1195" s="226"/>
    </row>
    <row r="1196" spans="1:8">
      <c r="A1196" s="209">
        <f t="shared" si="179"/>
        <v>7</v>
      </c>
      <c r="B1196" s="222">
        <v>2240108</v>
      </c>
      <c r="C1196" s="251" t="s">
        <v>1110</v>
      </c>
      <c r="D1196" s="224"/>
      <c r="E1196" s="224"/>
      <c r="F1196" s="224"/>
      <c r="G1196" s="226"/>
      <c r="H1196" s="226"/>
    </row>
    <row r="1197" spans="1:8">
      <c r="A1197" s="209">
        <f t="shared" si="179"/>
        <v>7</v>
      </c>
      <c r="B1197" s="222">
        <v>2240109</v>
      </c>
      <c r="C1197" s="251" t="s">
        <v>1111</v>
      </c>
      <c r="D1197" s="224"/>
      <c r="E1197" s="224">
        <v>2</v>
      </c>
      <c r="F1197" s="224"/>
      <c r="G1197" s="226"/>
      <c r="H1197" s="226"/>
    </row>
    <row r="1198" spans="1:8">
      <c r="A1198" s="209">
        <f t="shared" si="179"/>
        <v>7</v>
      </c>
      <c r="B1198" s="222">
        <v>2240150</v>
      </c>
      <c r="C1198" s="251" t="s">
        <v>206</v>
      </c>
      <c r="D1198" s="224"/>
      <c r="E1198" s="224"/>
      <c r="F1198" s="224"/>
      <c r="G1198" s="226"/>
      <c r="H1198" s="226"/>
    </row>
    <row r="1199" spans="1:8">
      <c r="A1199" s="209">
        <f t="shared" si="179"/>
        <v>7</v>
      </c>
      <c r="B1199" s="222">
        <v>2240199</v>
      </c>
      <c r="C1199" s="251" t="s">
        <v>1112</v>
      </c>
      <c r="D1199" s="224"/>
      <c r="E1199" s="224">
        <v>92</v>
      </c>
      <c r="F1199" s="224"/>
      <c r="G1199" s="226"/>
      <c r="H1199" s="226"/>
    </row>
    <row r="1200" s="208" customFormat="1" spans="1:8">
      <c r="A1200" s="208">
        <f t="shared" si="179"/>
        <v>5</v>
      </c>
      <c r="B1200" s="227">
        <v>22402</v>
      </c>
      <c r="C1200" s="250" t="s">
        <v>1113</v>
      </c>
      <c r="D1200" s="229">
        <f t="shared" ref="D1200:F1200" si="185">SUM(D1201:D1205)</f>
        <v>0</v>
      </c>
      <c r="E1200" s="229">
        <f t="shared" si="185"/>
        <v>637</v>
      </c>
      <c r="F1200" s="229">
        <f t="shared" si="185"/>
        <v>0</v>
      </c>
      <c r="G1200" s="230"/>
      <c r="H1200" s="230"/>
    </row>
    <row r="1201" spans="1:8">
      <c r="A1201" s="209">
        <f t="shared" si="179"/>
        <v>7</v>
      </c>
      <c r="B1201" s="222">
        <v>2240201</v>
      </c>
      <c r="C1201" s="251" t="s">
        <v>197</v>
      </c>
      <c r="D1201" s="224"/>
      <c r="E1201" s="224"/>
      <c r="F1201" s="224"/>
      <c r="G1201" s="226"/>
      <c r="H1201" s="226"/>
    </row>
    <row r="1202" spans="1:8">
      <c r="A1202" s="209">
        <f t="shared" si="179"/>
        <v>7</v>
      </c>
      <c r="B1202" s="222">
        <v>2240202</v>
      </c>
      <c r="C1202" s="251" t="s">
        <v>198</v>
      </c>
      <c r="D1202" s="224"/>
      <c r="E1202" s="224"/>
      <c r="F1202" s="224"/>
      <c r="G1202" s="226"/>
      <c r="H1202" s="226"/>
    </row>
    <row r="1203" spans="1:8">
      <c r="A1203" s="209">
        <f t="shared" si="179"/>
        <v>7</v>
      </c>
      <c r="B1203" s="222">
        <v>2240203</v>
      </c>
      <c r="C1203" s="251" t="s">
        <v>199</v>
      </c>
      <c r="D1203" s="224"/>
      <c r="E1203" s="224"/>
      <c r="F1203" s="224"/>
      <c r="G1203" s="226"/>
      <c r="H1203" s="226"/>
    </row>
    <row r="1204" spans="1:8">
      <c r="A1204" s="209">
        <f t="shared" si="179"/>
        <v>7</v>
      </c>
      <c r="B1204" s="222">
        <v>2240204</v>
      </c>
      <c r="C1204" s="251" t="s">
        <v>1114</v>
      </c>
      <c r="D1204" s="224"/>
      <c r="E1204" s="224">
        <v>340</v>
      </c>
      <c r="F1204" s="224"/>
      <c r="G1204" s="226"/>
      <c r="H1204" s="226"/>
    </row>
    <row r="1205" spans="1:8">
      <c r="A1205" s="209">
        <f t="shared" si="179"/>
        <v>7</v>
      </c>
      <c r="B1205" s="222">
        <v>2240299</v>
      </c>
      <c r="C1205" s="251" t="s">
        <v>1115</v>
      </c>
      <c r="D1205" s="224"/>
      <c r="E1205" s="224">
        <v>297</v>
      </c>
      <c r="F1205" s="224"/>
      <c r="G1205" s="226"/>
      <c r="H1205" s="226"/>
    </row>
    <row r="1206" s="208" customFormat="1" spans="1:8">
      <c r="A1206" s="208">
        <f t="shared" si="179"/>
        <v>5</v>
      </c>
      <c r="B1206" s="227">
        <v>22404</v>
      </c>
      <c r="C1206" s="250" t="s">
        <v>1116</v>
      </c>
      <c r="D1206" s="229">
        <f t="shared" ref="D1206:F1206" si="186">SUM(D1207:D1213)</f>
        <v>0</v>
      </c>
      <c r="E1206" s="229">
        <f t="shared" si="186"/>
        <v>0</v>
      </c>
      <c r="F1206" s="229">
        <f t="shared" si="186"/>
        <v>0</v>
      </c>
      <c r="G1206" s="230"/>
      <c r="H1206" s="230"/>
    </row>
    <row r="1207" spans="1:8">
      <c r="A1207" s="209">
        <f t="shared" si="179"/>
        <v>7</v>
      </c>
      <c r="B1207" s="222">
        <v>2240401</v>
      </c>
      <c r="C1207" s="251" t="s">
        <v>197</v>
      </c>
      <c r="D1207" s="224"/>
      <c r="E1207" s="224"/>
      <c r="F1207" s="224"/>
      <c r="G1207" s="226"/>
      <c r="H1207" s="226"/>
    </row>
    <row r="1208" spans="1:8">
      <c r="A1208" s="209">
        <f t="shared" si="179"/>
        <v>7</v>
      </c>
      <c r="B1208" s="222">
        <v>2240402</v>
      </c>
      <c r="C1208" s="251" t="s">
        <v>198</v>
      </c>
      <c r="D1208" s="224"/>
      <c r="E1208" s="224"/>
      <c r="F1208" s="224"/>
      <c r="G1208" s="226"/>
      <c r="H1208" s="226"/>
    </row>
    <row r="1209" spans="1:8">
      <c r="A1209" s="209">
        <f t="shared" si="179"/>
        <v>7</v>
      </c>
      <c r="B1209" s="222">
        <v>2240403</v>
      </c>
      <c r="C1209" s="251" t="s">
        <v>199</v>
      </c>
      <c r="D1209" s="224"/>
      <c r="E1209" s="224"/>
      <c r="F1209" s="224"/>
      <c r="G1209" s="226"/>
      <c r="H1209" s="226"/>
    </row>
    <row r="1210" spans="1:8">
      <c r="A1210" s="209">
        <f t="shared" si="179"/>
        <v>7</v>
      </c>
      <c r="B1210" s="222">
        <v>2240404</v>
      </c>
      <c r="C1210" s="251" t="s">
        <v>1117</v>
      </c>
      <c r="D1210" s="224"/>
      <c r="E1210" s="224"/>
      <c r="F1210" s="224"/>
      <c r="G1210" s="226"/>
      <c r="H1210" s="226"/>
    </row>
    <row r="1211" spans="1:8">
      <c r="A1211" s="209">
        <f t="shared" si="179"/>
        <v>7</v>
      </c>
      <c r="B1211" s="222">
        <v>2240405</v>
      </c>
      <c r="C1211" s="251" t="s">
        <v>1118</v>
      </c>
      <c r="D1211" s="224"/>
      <c r="E1211" s="224"/>
      <c r="F1211" s="224"/>
      <c r="G1211" s="226"/>
      <c r="H1211" s="226"/>
    </row>
    <row r="1212" spans="1:8">
      <c r="A1212" s="209">
        <f t="shared" si="179"/>
        <v>7</v>
      </c>
      <c r="B1212" s="222">
        <v>2240450</v>
      </c>
      <c r="C1212" s="251" t="s">
        <v>206</v>
      </c>
      <c r="D1212" s="224"/>
      <c r="E1212" s="224"/>
      <c r="F1212" s="224"/>
      <c r="G1212" s="226"/>
      <c r="H1212" s="226"/>
    </row>
    <row r="1213" spans="1:8">
      <c r="A1213" s="209">
        <f t="shared" si="179"/>
        <v>7</v>
      </c>
      <c r="B1213" s="222">
        <v>2240499</v>
      </c>
      <c r="C1213" s="251" t="s">
        <v>1119</v>
      </c>
      <c r="D1213" s="224"/>
      <c r="E1213" s="224"/>
      <c r="F1213" s="224"/>
      <c r="G1213" s="226"/>
      <c r="H1213" s="226"/>
    </row>
    <row r="1214" s="208" customFormat="1" spans="1:8">
      <c r="A1214" s="208">
        <f t="shared" si="179"/>
        <v>5</v>
      </c>
      <c r="B1214" s="227">
        <v>22405</v>
      </c>
      <c r="C1214" s="250" t="s">
        <v>1120</v>
      </c>
      <c r="D1214" s="229">
        <f t="shared" ref="D1214:F1214" si="187">SUM(D1215:D1226)</f>
        <v>0</v>
      </c>
      <c r="E1214" s="229">
        <f t="shared" si="187"/>
        <v>0</v>
      </c>
      <c r="F1214" s="229">
        <f t="shared" si="187"/>
        <v>0</v>
      </c>
      <c r="G1214" s="230"/>
      <c r="H1214" s="230"/>
    </row>
    <row r="1215" spans="1:8">
      <c r="A1215" s="209">
        <f t="shared" si="179"/>
        <v>7</v>
      </c>
      <c r="B1215" s="222">
        <v>2240501</v>
      </c>
      <c r="C1215" s="251" t="s">
        <v>197</v>
      </c>
      <c r="D1215" s="224"/>
      <c r="E1215" s="224"/>
      <c r="F1215" s="224"/>
      <c r="G1215" s="226"/>
      <c r="H1215" s="226"/>
    </row>
    <row r="1216" spans="1:8">
      <c r="A1216" s="209">
        <f t="shared" si="179"/>
        <v>7</v>
      </c>
      <c r="B1216" s="222">
        <v>2240502</v>
      </c>
      <c r="C1216" s="251" t="s">
        <v>198</v>
      </c>
      <c r="D1216" s="224"/>
      <c r="E1216" s="224"/>
      <c r="F1216" s="224"/>
      <c r="G1216" s="226"/>
      <c r="H1216" s="226"/>
    </row>
    <row r="1217" spans="1:8">
      <c r="A1217" s="209">
        <f t="shared" si="179"/>
        <v>7</v>
      </c>
      <c r="B1217" s="222">
        <v>2240503</v>
      </c>
      <c r="C1217" s="251" t="s">
        <v>199</v>
      </c>
      <c r="D1217" s="224"/>
      <c r="E1217" s="224"/>
      <c r="F1217" s="224"/>
      <c r="G1217" s="226"/>
      <c r="H1217" s="226"/>
    </row>
    <row r="1218" spans="1:8">
      <c r="A1218" s="209">
        <f t="shared" si="179"/>
        <v>7</v>
      </c>
      <c r="B1218" s="222">
        <v>2240504</v>
      </c>
      <c r="C1218" s="251" t="s">
        <v>1121</v>
      </c>
      <c r="D1218" s="224"/>
      <c r="E1218" s="224"/>
      <c r="F1218" s="224"/>
      <c r="G1218" s="226"/>
      <c r="H1218" s="226"/>
    </row>
    <row r="1219" spans="1:8">
      <c r="A1219" s="209">
        <f t="shared" si="179"/>
        <v>7</v>
      </c>
      <c r="B1219" s="222">
        <v>2240505</v>
      </c>
      <c r="C1219" s="251" t="s">
        <v>1122</v>
      </c>
      <c r="D1219" s="224"/>
      <c r="E1219" s="224"/>
      <c r="F1219" s="224"/>
      <c r="G1219" s="226"/>
      <c r="H1219" s="226"/>
    </row>
    <row r="1220" spans="1:8">
      <c r="A1220" s="209">
        <f t="shared" ref="A1220:A1247" si="188">LEN(B1220)</f>
        <v>7</v>
      </c>
      <c r="B1220" s="222">
        <v>2240506</v>
      </c>
      <c r="C1220" s="251" t="s">
        <v>1123</v>
      </c>
      <c r="D1220" s="224"/>
      <c r="E1220" s="224"/>
      <c r="F1220" s="224"/>
      <c r="G1220" s="226"/>
      <c r="H1220" s="226"/>
    </row>
    <row r="1221" spans="1:8">
      <c r="A1221" s="209">
        <f t="shared" si="188"/>
        <v>7</v>
      </c>
      <c r="B1221" s="222">
        <v>2240507</v>
      </c>
      <c r="C1221" s="251" t="s">
        <v>1124</v>
      </c>
      <c r="D1221" s="224"/>
      <c r="E1221" s="224"/>
      <c r="F1221" s="224"/>
      <c r="G1221" s="226"/>
      <c r="H1221" s="226"/>
    </row>
    <row r="1222" spans="1:8">
      <c r="A1222" s="209">
        <f t="shared" si="188"/>
        <v>7</v>
      </c>
      <c r="B1222" s="222">
        <v>2240508</v>
      </c>
      <c r="C1222" s="251" t="s">
        <v>1125</v>
      </c>
      <c r="D1222" s="224"/>
      <c r="E1222" s="224"/>
      <c r="F1222" s="224"/>
      <c r="G1222" s="226"/>
      <c r="H1222" s="226"/>
    </row>
    <row r="1223" spans="1:8">
      <c r="A1223" s="209">
        <f t="shared" si="188"/>
        <v>7</v>
      </c>
      <c r="B1223" s="222">
        <v>2240509</v>
      </c>
      <c r="C1223" s="251" t="s">
        <v>1126</v>
      </c>
      <c r="D1223" s="224"/>
      <c r="E1223" s="224"/>
      <c r="F1223" s="224"/>
      <c r="G1223" s="226"/>
      <c r="H1223" s="226"/>
    </row>
    <row r="1224" spans="1:8">
      <c r="A1224" s="209">
        <f t="shared" si="188"/>
        <v>7</v>
      </c>
      <c r="B1224" s="222">
        <v>2240510</v>
      </c>
      <c r="C1224" s="251" t="s">
        <v>1127</v>
      </c>
      <c r="D1224" s="224"/>
      <c r="E1224" s="224"/>
      <c r="F1224" s="224"/>
      <c r="G1224" s="226"/>
      <c r="H1224" s="226"/>
    </row>
    <row r="1225" spans="1:8">
      <c r="A1225" s="209">
        <f t="shared" si="188"/>
        <v>7</v>
      </c>
      <c r="B1225" s="222">
        <v>2240550</v>
      </c>
      <c r="C1225" s="251" t="s">
        <v>1128</v>
      </c>
      <c r="D1225" s="224"/>
      <c r="E1225" s="224"/>
      <c r="F1225" s="224"/>
      <c r="G1225" s="226"/>
      <c r="H1225" s="226"/>
    </row>
    <row r="1226" spans="1:8">
      <c r="A1226" s="209">
        <f t="shared" si="188"/>
        <v>7</v>
      </c>
      <c r="B1226" s="222">
        <v>2240599</v>
      </c>
      <c r="C1226" s="251" t="s">
        <v>1129</v>
      </c>
      <c r="D1226" s="224"/>
      <c r="E1226" s="224"/>
      <c r="F1226" s="224"/>
      <c r="G1226" s="226"/>
      <c r="H1226" s="226"/>
    </row>
    <row r="1227" s="208" customFormat="1" spans="1:8">
      <c r="A1227" s="208">
        <f t="shared" si="188"/>
        <v>5</v>
      </c>
      <c r="B1227" s="227">
        <v>22406</v>
      </c>
      <c r="C1227" s="250" t="s">
        <v>1130</v>
      </c>
      <c r="D1227" s="229">
        <f t="shared" ref="D1227:F1227" si="189">SUM(D1228:D1230)</f>
        <v>0</v>
      </c>
      <c r="E1227" s="229">
        <f t="shared" si="189"/>
        <v>229</v>
      </c>
      <c r="F1227" s="229">
        <f t="shared" si="189"/>
        <v>0</v>
      </c>
      <c r="G1227" s="230"/>
      <c r="H1227" s="230"/>
    </row>
    <row r="1228" spans="1:8">
      <c r="A1228" s="209">
        <f t="shared" si="188"/>
        <v>7</v>
      </c>
      <c r="B1228" s="222">
        <v>2240601</v>
      </c>
      <c r="C1228" s="251" t="s">
        <v>1131</v>
      </c>
      <c r="D1228" s="224"/>
      <c r="E1228" s="224">
        <v>212</v>
      </c>
      <c r="F1228" s="224"/>
      <c r="G1228" s="226"/>
      <c r="H1228" s="226"/>
    </row>
    <row r="1229" spans="1:8">
      <c r="A1229" s="209">
        <f t="shared" si="188"/>
        <v>7</v>
      </c>
      <c r="B1229" s="222">
        <v>2240602</v>
      </c>
      <c r="C1229" s="251" t="s">
        <v>1132</v>
      </c>
      <c r="D1229" s="224"/>
      <c r="E1229" s="224"/>
      <c r="F1229" s="224"/>
      <c r="G1229" s="226"/>
      <c r="H1229" s="226"/>
    </row>
    <row r="1230" spans="1:8">
      <c r="A1230" s="209">
        <f t="shared" si="188"/>
        <v>7</v>
      </c>
      <c r="B1230" s="222">
        <v>2240699</v>
      </c>
      <c r="C1230" s="251" t="s">
        <v>1133</v>
      </c>
      <c r="D1230" s="224"/>
      <c r="E1230" s="224">
        <v>17</v>
      </c>
      <c r="F1230" s="224"/>
      <c r="G1230" s="226"/>
      <c r="H1230" s="226"/>
    </row>
    <row r="1231" s="208" customFormat="1" spans="1:8">
      <c r="A1231" s="208">
        <f t="shared" si="188"/>
        <v>5</v>
      </c>
      <c r="B1231" s="227">
        <v>22407</v>
      </c>
      <c r="C1231" s="250" t="s">
        <v>1134</v>
      </c>
      <c r="D1231" s="229">
        <f t="shared" ref="D1231:F1231" si="190">SUM(D1232:D1234)</f>
        <v>0</v>
      </c>
      <c r="E1231" s="229">
        <f t="shared" si="190"/>
        <v>0</v>
      </c>
      <c r="F1231" s="229">
        <f t="shared" si="190"/>
        <v>0</v>
      </c>
      <c r="G1231" s="230"/>
      <c r="H1231" s="230"/>
    </row>
    <row r="1232" spans="1:8">
      <c r="A1232" s="209">
        <f t="shared" si="188"/>
        <v>7</v>
      </c>
      <c r="B1232" s="222">
        <v>2240703</v>
      </c>
      <c r="C1232" s="251" t="s">
        <v>1135</v>
      </c>
      <c r="D1232" s="224"/>
      <c r="E1232" s="224"/>
      <c r="F1232" s="224"/>
      <c r="G1232" s="226"/>
      <c r="H1232" s="226"/>
    </row>
    <row r="1233" spans="1:8">
      <c r="A1233" s="209">
        <f t="shared" si="188"/>
        <v>7</v>
      </c>
      <c r="B1233" s="222">
        <v>2240704</v>
      </c>
      <c r="C1233" s="251" t="s">
        <v>1136</v>
      </c>
      <c r="D1233" s="224"/>
      <c r="E1233" s="224"/>
      <c r="F1233" s="224"/>
      <c r="G1233" s="226"/>
      <c r="H1233" s="226"/>
    </row>
    <row r="1234" spans="1:8">
      <c r="A1234" s="209">
        <f t="shared" si="188"/>
        <v>7</v>
      </c>
      <c r="B1234" s="222">
        <v>2240799</v>
      </c>
      <c r="C1234" s="251" t="s">
        <v>1137</v>
      </c>
      <c r="D1234" s="224"/>
      <c r="E1234" s="224"/>
      <c r="F1234" s="224"/>
      <c r="G1234" s="226"/>
      <c r="H1234" s="226"/>
    </row>
    <row r="1235" s="208" customFormat="1" spans="1:8">
      <c r="A1235" s="208">
        <f t="shared" si="188"/>
        <v>5</v>
      </c>
      <c r="B1235" s="227">
        <v>22499</v>
      </c>
      <c r="C1235" s="250" t="s">
        <v>1138</v>
      </c>
      <c r="D1235" s="229"/>
      <c r="E1235" s="229"/>
      <c r="F1235" s="229"/>
      <c r="G1235" s="230"/>
      <c r="H1235" s="230"/>
    </row>
    <row r="1236" spans="1:8">
      <c r="A1236" s="209">
        <f t="shared" si="188"/>
        <v>3</v>
      </c>
      <c r="B1236" s="222">
        <v>227</v>
      </c>
      <c r="C1236" s="251" t="s">
        <v>1139</v>
      </c>
      <c r="D1236" s="224">
        <v>3000</v>
      </c>
      <c r="E1236" s="224"/>
      <c r="F1236" s="224"/>
      <c r="G1236" s="226"/>
      <c r="H1236" s="226"/>
    </row>
    <row r="1237" spans="1:8">
      <c r="A1237" s="209">
        <f t="shared" si="188"/>
        <v>3</v>
      </c>
      <c r="B1237" s="222">
        <v>229</v>
      </c>
      <c r="C1237" s="223" t="s">
        <v>1140</v>
      </c>
      <c r="D1237" s="224">
        <f t="shared" ref="D1237:F1237" si="191">SUM(D1238,D1239)</f>
        <v>7773</v>
      </c>
      <c r="E1237" s="224">
        <f t="shared" si="191"/>
        <v>0</v>
      </c>
      <c r="F1237" s="224">
        <f t="shared" si="191"/>
        <v>15254</v>
      </c>
      <c r="G1237" s="226"/>
      <c r="H1237" s="226"/>
    </row>
    <row r="1238" s="208" customFormat="1" spans="1:8">
      <c r="A1238" s="208">
        <f t="shared" si="188"/>
        <v>5</v>
      </c>
      <c r="B1238" s="227">
        <v>22902</v>
      </c>
      <c r="C1238" s="239" t="s">
        <v>1141</v>
      </c>
      <c r="D1238" s="229"/>
      <c r="E1238" s="229"/>
      <c r="F1238" s="229"/>
      <c r="G1238" s="230"/>
      <c r="H1238" s="230"/>
    </row>
    <row r="1239" s="208" customFormat="1" spans="1:8">
      <c r="A1239" s="208">
        <f t="shared" si="188"/>
        <v>5</v>
      </c>
      <c r="B1239" s="227">
        <v>22999</v>
      </c>
      <c r="C1239" s="239" t="s">
        <v>136</v>
      </c>
      <c r="D1239" s="229">
        <v>7773</v>
      </c>
      <c r="E1239" s="229"/>
      <c r="F1239" s="229">
        <v>15254</v>
      </c>
      <c r="G1239" s="230"/>
      <c r="H1239" s="230"/>
    </row>
    <row r="1240" spans="1:8">
      <c r="A1240" s="209">
        <f t="shared" si="188"/>
        <v>3</v>
      </c>
      <c r="B1240" s="222">
        <v>232</v>
      </c>
      <c r="C1240" s="251" t="s">
        <v>1142</v>
      </c>
      <c r="D1240" s="224">
        <f t="shared" ref="D1240:F1240" si="192">D1241</f>
        <v>6973</v>
      </c>
      <c r="E1240" s="224">
        <f t="shared" si="192"/>
        <v>5354</v>
      </c>
      <c r="F1240" s="224">
        <f t="shared" si="192"/>
        <v>6050</v>
      </c>
      <c r="G1240" s="226"/>
      <c r="H1240" s="226"/>
    </row>
    <row r="1241" s="208" customFormat="1" spans="1:8">
      <c r="A1241" s="208">
        <f t="shared" si="188"/>
        <v>5</v>
      </c>
      <c r="B1241" s="227">
        <v>23203</v>
      </c>
      <c r="C1241" s="250" t="s">
        <v>1143</v>
      </c>
      <c r="D1241" s="229">
        <f t="shared" ref="D1241:F1241" si="193">SUM(D1242:D1245)</f>
        <v>6973</v>
      </c>
      <c r="E1241" s="229">
        <f t="shared" si="193"/>
        <v>5354</v>
      </c>
      <c r="F1241" s="229">
        <f t="shared" si="193"/>
        <v>6050</v>
      </c>
      <c r="G1241" s="230"/>
      <c r="H1241" s="230"/>
    </row>
    <row r="1242" spans="1:8">
      <c r="A1242" s="209">
        <f t="shared" si="188"/>
        <v>7</v>
      </c>
      <c r="B1242" s="222">
        <v>2320301</v>
      </c>
      <c r="C1242" s="251" t="s">
        <v>1144</v>
      </c>
      <c r="D1242" s="224">
        <v>6973</v>
      </c>
      <c r="E1242" s="224">
        <v>5354</v>
      </c>
      <c r="F1242" s="224">
        <v>6050</v>
      </c>
      <c r="G1242" s="226"/>
      <c r="H1242" s="226"/>
    </row>
    <row r="1243" spans="1:8">
      <c r="A1243" s="209">
        <f t="shared" si="188"/>
        <v>7</v>
      </c>
      <c r="B1243" s="222">
        <v>2320302</v>
      </c>
      <c r="C1243" s="251" t="s">
        <v>1145</v>
      </c>
      <c r="D1243" s="224"/>
      <c r="E1243" s="224"/>
      <c r="F1243" s="224"/>
      <c r="G1243" s="226"/>
      <c r="H1243" s="226"/>
    </row>
    <row r="1244" spans="1:8">
      <c r="A1244" s="209">
        <f t="shared" si="188"/>
        <v>7</v>
      </c>
      <c r="B1244" s="222">
        <v>2320303</v>
      </c>
      <c r="C1244" s="251" t="s">
        <v>1146</v>
      </c>
      <c r="D1244" s="224"/>
      <c r="E1244" s="224"/>
      <c r="F1244" s="224"/>
      <c r="G1244" s="226"/>
      <c r="H1244" s="226"/>
    </row>
    <row r="1245" spans="1:8">
      <c r="A1245" s="209">
        <f t="shared" si="188"/>
        <v>7</v>
      </c>
      <c r="B1245" s="222">
        <v>2320399</v>
      </c>
      <c r="C1245" s="251" t="s">
        <v>1147</v>
      </c>
      <c r="D1245" s="224"/>
      <c r="E1245" s="224"/>
      <c r="F1245" s="224"/>
      <c r="G1245" s="226"/>
      <c r="H1245" s="226"/>
    </row>
    <row r="1246" spans="1:8">
      <c r="A1246" s="209">
        <f t="shared" si="188"/>
        <v>3</v>
      </c>
      <c r="B1246" s="222">
        <v>233</v>
      </c>
      <c r="C1246" s="223" t="s">
        <v>1148</v>
      </c>
      <c r="D1246" s="224">
        <f t="shared" ref="D1246:F1246" si="194">D1247</f>
        <v>0</v>
      </c>
      <c r="E1246" s="224">
        <f t="shared" si="194"/>
        <v>0</v>
      </c>
      <c r="F1246" s="224">
        <f t="shared" si="194"/>
        <v>0</v>
      </c>
      <c r="G1246" s="226"/>
      <c r="H1246" s="226"/>
    </row>
    <row r="1247" s="208" customFormat="1" spans="1:8">
      <c r="A1247" s="208">
        <f t="shared" si="188"/>
        <v>5</v>
      </c>
      <c r="B1247" s="227">
        <v>23303</v>
      </c>
      <c r="C1247" s="239" t="s">
        <v>1149</v>
      </c>
      <c r="D1247" s="229"/>
      <c r="E1247" s="229"/>
      <c r="F1247" s="229"/>
      <c r="G1247" s="247"/>
      <c r="H1247" s="247"/>
    </row>
    <row r="1248" spans="2:8">
      <c r="B1248" s="222"/>
      <c r="C1248" s="223"/>
      <c r="D1248" s="224"/>
      <c r="E1248" s="224"/>
      <c r="F1248" s="224"/>
      <c r="G1248" s="226"/>
      <c r="H1248" s="226"/>
    </row>
    <row r="1249" spans="2:8">
      <c r="B1249" s="222"/>
      <c r="C1249" s="223"/>
      <c r="D1249" s="224"/>
      <c r="E1249" s="224"/>
      <c r="F1249" s="224"/>
      <c r="G1249" s="226"/>
      <c r="H1249" s="226"/>
    </row>
    <row r="1250" spans="1:8">
      <c r="A1250" s="209">
        <v>3</v>
      </c>
      <c r="B1250" s="222"/>
      <c r="C1250" s="252" t="s">
        <v>56</v>
      </c>
      <c r="D1250" s="224">
        <f t="shared" ref="D1250:F1250" si="195">SUM(D6,D235,D239,D249,D339,D390,D446,D503,D629,D700,D772,D791,D898,D956,D1020,D1040,D1070,D1080,D1124,D1144,D1188,D1236,D1237,D1240,D1246)</f>
        <v>313500</v>
      </c>
      <c r="E1250" s="224">
        <f t="shared" si="195"/>
        <v>261942</v>
      </c>
      <c r="F1250" s="224">
        <f t="shared" si="195"/>
        <v>300039</v>
      </c>
      <c r="G1250" s="226"/>
      <c r="H1250" s="226"/>
    </row>
  </sheetData>
  <autoFilter ref="A5:H1247">
    <extLst/>
  </autoFilter>
  <mergeCells count="5">
    <mergeCell ref="B2:H2"/>
    <mergeCell ref="B4:C4"/>
    <mergeCell ref="F4:H4"/>
    <mergeCell ref="D4:D5"/>
    <mergeCell ref="E4:E5"/>
  </mergeCells>
  <printOptions horizontalCentered="1"/>
  <pageMargins left="0.313888888888889" right="0.313888888888889" top="0.354166666666667" bottom="0.354166666666667" header="0.313888888888889" footer="0.313888888888889"/>
  <pageSetup paperSize="9" scale="80" orientation="portrait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8"/>
  <sheetViews>
    <sheetView workbookViewId="0">
      <selection activeCell="B28" sqref="B28"/>
    </sheetView>
  </sheetViews>
  <sheetFormatPr defaultColWidth="8.8" defaultRowHeight="15.6" outlineLevelCol="1"/>
  <cols>
    <col min="1" max="1" width="34.9" customWidth="1"/>
    <col min="2" max="2" width="39.5" customWidth="1"/>
  </cols>
  <sheetData>
    <row r="1" ht="22.2" spans="1:2">
      <c r="A1" s="193" t="s">
        <v>1150</v>
      </c>
      <c r="B1" s="193"/>
    </row>
    <row r="2" ht="22.2" spans="1:2">
      <c r="A2" s="193"/>
      <c r="B2" s="194" t="s">
        <v>20</v>
      </c>
    </row>
    <row r="3" spans="1:2">
      <c r="A3" s="195" t="s">
        <v>60</v>
      </c>
      <c r="B3" s="196" t="s">
        <v>63</v>
      </c>
    </row>
    <row r="4" spans="1:2">
      <c r="A4" s="197" t="s">
        <v>74</v>
      </c>
      <c r="B4" s="198">
        <v>5480</v>
      </c>
    </row>
    <row r="5" spans="1:2">
      <c r="A5" s="199" t="s">
        <v>76</v>
      </c>
      <c r="B5" s="200">
        <v>1276</v>
      </c>
    </row>
    <row r="6" spans="1:2">
      <c r="A6" s="199" t="s">
        <v>77</v>
      </c>
      <c r="B6" s="200">
        <v>1533</v>
      </c>
    </row>
    <row r="7" spans="1:2">
      <c r="A7" s="199" t="s">
        <v>78</v>
      </c>
      <c r="B7" s="200">
        <v>834</v>
      </c>
    </row>
    <row r="8" spans="1:2">
      <c r="A8" s="201" t="s">
        <v>79</v>
      </c>
      <c r="B8" s="200">
        <v>802</v>
      </c>
    </row>
    <row r="9" ht="24" spans="1:2">
      <c r="A9" s="201" t="s">
        <v>80</v>
      </c>
      <c r="B9" s="200">
        <v>1035</v>
      </c>
    </row>
    <row r="10" spans="1:2">
      <c r="A10" s="197" t="s">
        <v>81</v>
      </c>
      <c r="B10" s="202">
        <v>95761</v>
      </c>
    </row>
    <row r="11" spans="1:2">
      <c r="A11" s="203" t="s">
        <v>83</v>
      </c>
      <c r="B11" s="204">
        <v>42046</v>
      </c>
    </row>
    <row r="12" spans="1:2">
      <c r="A12" s="205" t="s">
        <v>85</v>
      </c>
      <c r="B12" s="204">
        <v>16026</v>
      </c>
    </row>
    <row r="13" spans="1:2">
      <c r="A13" s="205" t="s">
        <v>86</v>
      </c>
      <c r="B13" s="204">
        <v>4713</v>
      </c>
    </row>
    <row r="14" spans="1:2">
      <c r="A14" s="205" t="s">
        <v>87</v>
      </c>
      <c r="B14" s="204">
        <v>12879</v>
      </c>
    </row>
    <row r="15" spans="1:2">
      <c r="A15" s="205" t="s">
        <v>88</v>
      </c>
      <c r="B15" s="204">
        <v>1950</v>
      </c>
    </row>
    <row r="16" spans="1:2">
      <c r="A16" s="205" t="s">
        <v>89</v>
      </c>
      <c r="B16" s="204">
        <v>10929</v>
      </c>
    </row>
    <row r="17" spans="1:2">
      <c r="A17" s="206" t="s">
        <v>90</v>
      </c>
      <c r="B17" s="204">
        <v>8265</v>
      </c>
    </row>
    <row r="18" spans="1:2">
      <c r="A18" s="205" t="s">
        <v>91</v>
      </c>
      <c r="B18" s="200">
        <v>114</v>
      </c>
    </row>
    <row r="19" spans="1:2">
      <c r="A19" s="205" t="s">
        <v>92</v>
      </c>
      <c r="B19" s="200">
        <v>8098</v>
      </c>
    </row>
    <row r="20" spans="1:2">
      <c r="A20" s="205" t="s">
        <v>93</v>
      </c>
      <c r="B20" s="200">
        <v>8659</v>
      </c>
    </row>
    <row r="21" spans="1:2">
      <c r="A21" s="205" t="s">
        <v>94</v>
      </c>
      <c r="B21" s="200">
        <v>6332</v>
      </c>
    </row>
    <row r="22" spans="1:2">
      <c r="A22" s="205" t="s">
        <v>95</v>
      </c>
      <c r="B22" s="200">
        <v>2148</v>
      </c>
    </row>
    <row r="23" ht="24" spans="1:2">
      <c r="A23" s="205" t="s">
        <v>96</v>
      </c>
      <c r="B23" s="200">
        <v>17</v>
      </c>
    </row>
    <row r="24" spans="1:2">
      <c r="A24" s="205" t="s">
        <v>97</v>
      </c>
      <c r="B24" s="200">
        <v>162</v>
      </c>
    </row>
    <row r="25" spans="1:2">
      <c r="A25" s="205" t="s">
        <v>98</v>
      </c>
      <c r="B25" s="200">
        <v>180</v>
      </c>
    </row>
    <row r="26" spans="1:2">
      <c r="A26" s="205" t="s">
        <v>99</v>
      </c>
      <c r="B26" s="200">
        <v>3046</v>
      </c>
    </row>
    <row r="27" spans="1:2">
      <c r="A27" s="197" t="s">
        <v>100</v>
      </c>
      <c r="B27" s="200">
        <v>84233</v>
      </c>
    </row>
    <row r="28" spans="1:2">
      <c r="A28" s="197" t="s">
        <v>101</v>
      </c>
      <c r="B28" s="200">
        <v>44264</v>
      </c>
    </row>
  </sheetData>
  <mergeCells count="1">
    <mergeCell ref="A1:B1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  <pageSetUpPr fitToPage="1"/>
  </sheetPr>
  <dimension ref="A1:M24"/>
  <sheetViews>
    <sheetView workbookViewId="0">
      <pane xSplit="2" ySplit="6" topLeftCell="C7" activePane="bottomRight" state="frozen"/>
      <selection/>
      <selection pane="topRight"/>
      <selection pane="bottomLeft"/>
      <selection pane="bottomRight" activeCell="I12" sqref="I12"/>
    </sheetView>
  </sheetViews>
  <sheetFormatPr defaultColWidth="8.875" defaultRowHeight="14.4"/>
  <cols>
    <col min="1" max="1" width="6.25" style="166" customWidth="1"/>
    <col min="2" max="2" width="9.75" style="166" customWidth="1"/>
    <col min="3" max="3" width="6.875" style="167" hidden="1" customWidth="1"/>
    <col min="4" max="4" width="8.5" style="168" hidden="1" customWidth="1"/>
    <col min="5" max="7" width="11.25" style="168" customWidth="1"/>
    <col min="8" max="8" width="13.75" style="168" customWidth="1"/>
    <col min="9" max="10" width="11.125" style="168" customWidth="1"/>
    <col min="11" max="12" width="11.125" style="169" customWidth="1"/>
    <col min="13" max="16384" width="8.875" style="166"/>
  </cols>
  <sheetData>
    <row r="1" ht="32.1" customHeight="1" spans="1:12">
      <c r="A1" s="170" t="s">
        <v>1151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</row>
    <row r="2" ht="18.95" customHeight="1" spans="1:12">
      <c r="A2" s="172"/>
      <c r="B2" s="172"/>
      <c r="C2" s="173"/>
      <c r="D2" s="174"/>
      <c r="E2" s="174"/>
      <c r="F2" s="174"/>
      <c r="G2" s="174"/>
      <c r="H2" s="174"/>
      <c r="I2" s="174"/>
      <c r="J2" s="174"/>
      <c r="L2" s="189" t="s">
        <v>20</v>
      </c>
    </row>
    <row r="3" ht="18" customHeight="1" spans="1:12">
      <c r="A3" s="175" t="s">
        <v>59</v>
      </c>
      <c r="B3" s="176" t="s">
        <v>1152</v>
      </c>
      <c r="C3" s="177" t="s">
        <v>1153</v>
      </c>
      <c r="D3" s="177" t="s">
        <v>1154</v>
      </c>
      <c r="E3" s="177" t="s">
        <v>1155</v>
      </c>
      <c r="F3" s="177"/>
      <c r="G3" s="177"/>
      <c r="H3" s="177"/>
      <c r="I3" s="177"/>
      <c r="J3" s="177"/>
      <c r="K3" s="177"/>
      <c r="L3" s="177"/>
    </row>
    <row r="4" ht="18" customHeight="1" spans="1:12">
      <c r="A4" s="175"/>
      <c r="B4" s="176"/>
      <c r="C4" s="177"/>
      <c r="D4" s="177"/>
      <c r="E4" s="177" t="s">
        <v>1156</v>
      </c>
      <c r="F4" s="178" t="s">
        <v>1157</v>
      </c>
      <c r="G4" s="179"/>
      <c r="H4" s="179"/>
      <c r="I4" s="190"/>
      <c r="J4" s="177" t="s">
        <v>1158</v>
      </c>
      <c r="K4" s="177"/>
      <c r="L4" s="177"/>
    </row>
    <row r="5" ht="29.1" customHeight="1" spans="1:12">
      <c r="A5" s="175"/>
      <c r="B5" s="176"/>
      <c r="C5" s="177"/>
      <c r="D5" s="177"/>
      <c r="E5" s="177"/>
      <c r="F5" s="177" t="s">
        <v>1159</v>
      </c>
      <c r="G5" s="177" t="s">
        <v>1160</v>
      </c>
      <c r="H5" s="177" t="s">
        <v>1161</v>
      </c>
      <c r="I5" s="177" t="s">
        <v>1162</v>
      </c>
      <c r="J5" s="177" t="s">
        <v>1159</v>
      </c>
      <c r="K5" s="177" t="s">
        <v>1163</v>
      </c>
      <c r="L5" s="177" t="s">
        <v>1164</v>
      </c>
    </row>
    <row r="6" ht="18" customHeight="1" spans="1:12">
      <c r="A6" s="180" t="s">
        <v>68</v>
      </c>
      <c r="B6" s="181" t="s">
        <v>1165</v>
      </c>
      <c r="C6" s="182">
        <f>SUM(C7:C24)</f>
        <v>948</v>
      </c>
      <c r="D6" s="183">
        <f>F6/C6</f>
        <v>3.67315412747722</v>
      </c>
      <c r="E6" s="184">
        <f>F6+J6</f>
        <v>4884.8827128484</v>
      </c>
      <c r="F6" s="184">
        <f t="shared" ref="F6:L6" si="0">SUM(F7:F24)</f>
        <v>3482.1501128484</v>
      </c>
      <c r="G6" s="184">
        <f t="shared" si="0"/>
        <v>3302.1501128484</v>
      </c>
      <c r="H6" s="184">
        <f t="shared" si="0"/>
        <v>90</v>
      </c>
      <c r="I6" s="184">
        <f t="shared" si="0"/>
        <v>90</v>
      </c>
      <c r="J6" s="184">
        <f t="shared" si="0"/>
        <v>1402.7326</v>
      </c>
      <c r="K6" s="184">
        <f t="shared" si="0"/>
        <v>159.2926</v>
      </c>
      <c r="L6" s="184">
        <f t="shared" si="0"/>
        <v>1243.44</v>
      </c>
    </row>
    <row r="7" ht="18" customHeight="1" spans="1:12">
      <c r="A7" s="175">
        <v>1</v>
      </c>
      <c r="B7" s="176" t="s">
        <v>1166</v>
      </c>
      <c r="C7" s="185">
        <v>37</v>
      </c>
      <c r="D7" s="183">
        <f>F7/C7</f>
        <v>3.74844740115054</v>
      </c>
      <c r="E7" s="183">
        <f>F7+J7</f>
        <v>187.86925384257</v>
      </c>
      <c r="F7" s="183">
        <f>SUM(G7:I7)</f>
        <v>138.69255384257</v>
      </c>
      <c r="G7" s="183">
        <f>138.69255384257-5</f>
        <v>133.69255384257</v>
      </c>
      <c r="H7" s="183"/>
      <c r="I7" s="183">
        <v>5</v>
      </c>
      <c r="J7" s="183">
        <f>SUM(K7:L7)</f>
        <v>49.1767</v>
      </c>
      <c r="K7" s="191">
        <v>6.6967</v>
      </c>
      <c r="L7" s="183">
        <v>42.48</v>
      </c>
    </row>
    <row r="8" s="165" customFormat="1" ht="18" customHeight="1" spans="1:13">
      <c r="A8" s="175">
        <v>2</v>
      </c>
      <c r="B8" s="176" t="s">
        <v>1167</v>
      </c>
      <c r="C8" s="185">
        <v>38</v>
      </c>
      <c r="D8" s="183">
        <f t="shared" ref="D8:D24" si="1">F8/C8</f>
        <v>3.59346393842637</v>
      </c>
      <c r="E8" s="183">
        <f t="shared" ref="E8:E24" si="2">F8+J8</f>
        <v>201.119929660202</v>
      </c>
      <c r="F8" s="183">
        <f t="shared" ref="F8:F24" si="3">SUM(G8:I8)</f>
        <v>136.551629660202</v>
      </c>
      <c r="G8" s="183">
        <f>136.551629660202-5</f>
        <v>131.551629660202</v>
      </c>
      <c r="H8" s="183"/>
      <c r="I8" s="183">
        <v>5</v>
      </c>
      <c r="J8" s="183">
        <f t="shared" ref="J8:J24" si="4">SUM(K8:L8)</f>
        <v>64.5683</v>
      </c>
      <c r="K8" s="191">
        <v>7.6883</v>
      </c>
      <c r="L8" s="183">
        <v>56.88</v>
      </c>
      <c r="M8" s="166"/>
    </row>
    <row r="9" ht="18" customHeight="1" spans="1:12">
      <c r="A9" s="175">
        <v>3</v>
      </c>
      <c r="B9" s="176" t="s">
        <v>1168</v>
      </c>
      <c r="C9" s="185">
        <v>82</v>
      </c>
      <c r="D9" s="183">
        <f t="shared" si="1"/>
        <v>3.89725322505416</v>
      </c>
      <c r="E9" s="183">
        <f t="shared" si="2"/>
        <v>449.998164454441</v>
      </c>
      <c r="F9" s="183">
        <f t="shared" si="3"/>
        <v>319.574764454441</v>
      </c>
      <c r="G9" s="183">
        <f>319.574764454441-5-20</f>
        <v>294.574764454441</v>
      </c>
      <c r="H9" s="183">
        <v>20</v>
      </c>
      <c r="I9" s="183">
        <v>5</v>
      </c>
      <c r="J9" s="183">
        <f t="shared" si="4"/>
        <v>130.4234</v>
      </c>
      <c r="K9" s="191">
        <v>16.1834</v>
      </c>
      <c r="L9" s="183">
        <v>114.24</v>
      </c>
    </row>
    <row r="10" s="165" customFormat="1" ht="18" customHeight="1" spans="1:13">
      <c r="A10" s="175">
        <v>4</v>
      </c>
      <c r="B10" s="176" t="s">
        <v>1169</v>
      </c>
      <c r="C10" s="185">
        <v>39</v>
      </c>
      <c r="D10" s="183">
        <f t="shared" si="1"/>
        <v>3.89054786626128</v>
      </c>
      <c r="E10" s="183">
        <f t="shared" si="2"/>
        <v>202.56846678419</v>
      </c>
      <c r="F10" s="183">
        <f t="shared" si="3"/>
        <v>151.73136678419</v>
      </c>
      <c r="G10" s="183">
        <f>151.73136678419-5-20</f>
        <v>126.73136678419</v>
      </c>
      <c r="H10" s="183">
        <v>20</v>
      </c>
      <c r="I10" s="183">
        <v>5</v>
      </c>
      <c r="J10" s="183">
        <f t="shared" si="4"/>
        <v>50.8371</v>
      </c>
      <c r="K10" s="191">
        <v>5.3571</v>
      </c>
      <c r="L10" s="183">
        <v>45.48</v>
      </c>
      <c r="M10" s="166"/>
    </row>
    <row r="11" ht="18" customHeight="1" spans="1:12">
      <c r="A11" s="175">
        <v>5</v>
      </c>
      <c r="B11" s="176" t="s">
        <v>1170</v>
      </c>
      <c r="C11" s="185">
        <v>60</v>
      </c>
      <c r="D11" s="183">
        <f t="shared" si="1"/>
        <v>3.8198711079199</v>
      </c>
      <c r="E11" s="183">
        <f t="shared" si="2"/>
        <v>318.919966475194</v>
      </c>
      <c r="F11" s="183">
        <f t="shared" si="3"/>
        <v>229.192266475194</v>
      </c>
      <c r="G11" s="183">
        <f>229.192266475194-5-10</f>
        <v>214.192266475194</v>
      </c>
      <c r="H11" s="183">
        <v>10</v>
      </c>
      <c r="I11" s="183">
        <v>5</v>
      </c>
      <c r="J11" s="183">
        <f t="shared" si="4"/>
        <v>89.7277</v>
      </c>
      <c r="K11" s="191">
        <v>12.8077</v>
      </c>
      <c r="L11" s="183">
        <v>76.92</v>
      </c>
    </row>
    <row r="12" ht="18" customHeight="1" spans="1:12">
      <c r="A12" s="175">
        <v>6</v>
      </c>
      <c r="B12" s="176" t="s">
        <v>1171</v>
      </c>
      <c r="C12" s="185">
        <v>67</v>
      </c>
      <c r="D12" s="183">
        <f t="shared" si="1"/>
        <v>3.5385445786021</v>
      </c>
      <c r="E12" s="183">
        <f t="shared" si="2"/>
        <v>324.078586766341</v>
      </c>
      <c r="F12" s="183">
        <f t="shared" si="3"/>
        <v>237.082486766341</v>
      </c>
      <c r="G12" s="183">
        <f>237.082486766341-5-10</f>
        <v>222.082486766341</v>
      </c>
      <c r="H12" s="183">
        <v>10</v>
      </c>
      <c r="I12" s="183">
        <v>5</v>
      </c>
      <c r="J12" s="183">
        <f t="shared" si="4"/>
        <v>86.9961</v>
      </c>
      <c r="K12" s="191">
        <v>12.3561</v>
      </c>
      <c r="L12" s="183">
        <v>74.64</v>
      </c>
    </row>
    <row r="13" s="165" customFormat="1" ht="18" customHeight="1" spans="1:13">
      <c r="A13" s="175">
        <v>7</v>
      </c>
      <c r="B13" s="176" t="s">
        <v>1172</v>
      </c>
      <c r="C13" s="185">
        <v>42</v>
      </c>
      <c r="D13" s="183">
        <f t="shared" si="1"/>
        <v>3.5</v>
      </c>
      <c r="E13" s="183">
        <f t="shared" si="2"/>
        <v>203.1131</v>
      </c>
      <c r="F13" s="183">
        <f t="shared" si="3"/>
        <v>147</v>
      </c>
      <c r="G13" s="183">
        <f>147-5</f>
        <v>142</v>
      </c>
      <c r="H13" s="183"/>
      <c r="I13" s="183">
        <v>5</v>
      </c>
      <c r="J13" s="183">
        <f t="shared" si="4"/>
        <v>56.1131</v>
      </c>
      <c r="K13" s="191">
        <v>6.3131</v>
      </c>
      <c r="L13" s="183">
        <v>49.8</v>
      </c>
      <c r="M13" s="166"/>
    </row>
    <row r="14" s="165" customFormat="1" ht="18" customHeight="1" spans="1:13">
      <c r="A14" s="175">
        <v>8</v>
      </c>
      <c r="B14" s="176" t="s">
        <v>1173</v>
      </c>
      <c r="C14" s="185">
        <v>48</v>
      </c>
      <c r="D14" s="183">
        <f t="shared" si="1"/>
        <v>3.5</v>
      </c>
      <c r="E14" s="183">
        <f t="shared" si="2"/>
        <v>243.2627</v>
      </c>
      <c r="F14" s="183">
        <f t="shared" si="3"/>
        <v>168</v>
      </c>
      <c r="G14" s="183">
        <f>168-5</f>
        <v>163</v>
      </c>
      <c r="H14" s="183"/>
      <c r="I14" s="183">
        <v>5</v>
      </c>
      <c r="J14" s="183">
        <f t="shared" si="4"/>
        <v>75.2627</v>
      </c>
      <c r="K14" s="191">
        <v>8.0627</v>
      </c>
      <c r="L14" s="183">
        <v>67.2</v>
      </c>
      <c r="M14" s="166"/>
    </row>
    <row r="15" ht="18" customHeight="1" spans="1:12">
      <c r="A15" s="175">
        <v>9</v>
      </c>
      <c r="B15" s="176" t="s">
        <v>1174</v>
      </c>
      <c r="C15" s="185">
        <v>57</v>
      </c>
      <c r="D15" s="183">
        <f t="shared" si="1"/>
        <v>3.5</v>
      </c>
      <c r="E15" s="183">
        <f t="shared" si="2"/>
        <v>289.3547</v>
      </c>
      <c r="F15" s="183">
        <f t="shared" si="3"/>
        <v>199.5</v>
      </c>
      <c r="G15" s="183">
        <f>199.5-5</f>
        <v>194.5</v>
      </c>
      <c r="H15" s="183"/>
      <c r="I15" s="183">
        <v>5</v>
      </c>
      <c r="J15" s="183">
        <f t="shared" si="4"/>
        <v>89.8547</v>
      </c>
      <c r="K15" s="191">
        <v>8.8547</v>
      </c>
      <c r="L15" s="183">
        <v>81</v>
      </c>
    </row>
    <row r="16" ht="18" customHeight="1" spans="1:12">
      <c r="A16" s="175">
        <v>10</v>
      </c>
      <c r="B16" s="176" t="s">
        <v>1175</v>
      </c>
      <c r="C16" s="185">
        <v>39</v>
      </c>
      <c r="D16" s="183">
        <f t="shared" si="1"/>
        <v>3.5</v>
      </c>
      <c r="E16" s="183">
        <f t="shared" si="2"/>
        <v>188.4779</v>
      </c>
      <c r="F16" s="183">
        <f t="shared" si="3"/>
        <v>136.5</v>
      </c>
      <c r="G16" s="183">
        <f>136.5-5</f>
        <v>131.5</v>
      </c>
      <c r="H16" s="183"/>
      <c r="I16" s="183">
        <v>5</v>
      </c>
      <c r="J16" s="183">
        <f t="shared" si="4"/>
        <v>51.9779</v>
      </c>
      <c r="K16" s="191">
        <v>4.9379</v>
      </c>
      <c r="L16" s="183">
        <v>47.04</v>
      </c>
    </row>
    <row r="17" ht="18" customHeight="1" spans="1:12">
      <c r="A17" s="175">
        <v>11</v>
      </c>
      <c r="B17" s="176" t="s">
        <v>1176</v>
      </c>
      <c r="C17" s="185">
        <v>40</v>
      </c>
      <c r="D17" s="183">
        <f t="shared" si="1"/>
        <v>3.5</v>
      </c>
      <c r="E17" s="183">
        <f t="shared" si="2"/>
        <v>212.0255</v>
      </c>
      <c r="F17" s="183">
        <f t="shared" si="3"/>
        <v>140</v>
      </c>
      <c r="G17" s="183">
        <f>140-5</f>
        <v>135</v>
      </c>
      <c r="H17" s="183"/>
      <c r="I17" s="183">
        <v>5</v>
      </c>
      <c r="J17" s="183">
        <f t="shared" si="4"/>
        <v>72.0255</v>
      </c>
      <c r="K17" s="191">
        <v>5.3055</v>
      </c>
      <c r="L17" s="183">
        <v>66.72</v>
      </c>
    </row>
    <row r="18" ht="18" customHeight="1" spans="1:12">
      <c r="A18" s="175">
        <v>12</v>
      </c>
      <c r="B18" s="176" t="s">
        <v>1177</v>
      </c>
      <c r="C18" s="185">
        <v>64</v>
      </c>
      <c r="D18" s="183">
        <f t="shared" si="1"/>
        <v>3.53671380186409</v>
      </c>
      <c r="E18" s="186">
        <f t="shared" si="2"/>
        <v>321.348583319302</v>
      </c>
      <c r="F18" s="183">
        <f t="shared" si="3"/>
        <v>226.349683319302</v>
      </c>
      <c r="G18" s="183">
        <f>226.349683319302-5-10</f>
        <v>211.349683319302</v>
      </c>
      <c r="H18" s="183">
        <v>10</v>
      </c>
      <c r="I18" s="183">
        <v>5</v>
      </c>
      <c r="J18" s="183">
        <f t="shared" si="4"/>
        <v>94.9989</v>
      </c>
      <c r="K18" s="192">
        <v>10.8789</v>
      </c>
      <c r="L18" s="183">
        <v>84.12</v>
      </c>
    </row>
    <row r="19" ht="18" customHeight="1" spans="1:12">
      <c r="A19" s="187">
        <v>13</v>
      </c>
      <c r="B19" s="176" t="s">
        <v>1178</v>
      </c>
      <c r="C19" s="185">
        <v>35</v>
      </c>
      <c r="D19" s="183">
        <f t="shared" si="1"/>
        <v>3.5</v>
      </c>
      <c r="E19" s="183">
        <f t="shared" si="2"/>
        <v>166.1083</v>
      </c>
      <c r="F19" s="183">
        <f t="shared" si="3"/>
        <v>122.5</v>
      </c>
      <c r="G19" s="183">
        <f>122.5-5</f>
        <v>117.5</v>
      </c>
      <c r="H19" s="183"/>
      <c r="I19" s="183">
        <v>5</v>
      </c>
      <c r="J19" s="183">
        <f t="shared" si="4"/>
        <v>43.6083</v>
      </c>
      <c r="K19" s="191">
        <v>4.7283</v>
      </c>
      <c r="L19" s="186">
        <v>38.88</v>
      </c>
    </row>
    <row r="20" ht="18" customHeight="1" spans="1:12">
      <c r="A20" s="187">
        <v>14</v>
      </c>
      <c r="B20" s="176" t="s">
        <v>1179</v>
      </c>
      <c r="C20" s="188">
        <v>41</v>
      </c>
      <c r="D20" s="183">
        <f t="shared" si="1"/>
        <v>3.5</v>
      </c>
      <c r="E20" s="183">
        <f t="shared" si="2"/>
        <v>195.8751</v>
      </c>
      <c r="F20" s="183">
        <f t="shared" si="3"/>
        <v>143.5</v>
      </c>
      <c r="G20" s="183">
        <f>143.5-5</f>
        <v>138.5</v>
      </c>
      <c r="H20" s="183"/>
      <c r="I20" s="183">
        <v>5</v>
      </c>
      <c r="J20" s="183">
        <f t="shared" si="4"/>
        <v>52.3751</v>
      </c>
      <c r="K20" s="191">
        <v>5.0951</v>
      </c>
      <c r="L20" s="183">
        <v>47.28</v>
      </c>
    </row>
    <row r="21" ht="18" customHeight="1" spans="1:12">
      <c r="A21" s="187">
        <v>15</v>
      </c>
      <c r="B21" s="176" t="s">
        <v>1180</v>
      </c>
      <c r="C21" s="185">
        <v>38</v>
      </c>
      <c r="D21" s="183">
        <f t="shared" si="1"/>
        <v>3.5</v>
      </c>
      <c r="E21" s="183">
        <f t="shared" si="2"/>
        <v>178.3459</v>
      </c>
      <c r="F21" s="183">
        <f t="shared" si="3"/>
        <v>133</v>
      </c>
      <c r="G21" s="183">
        <f>133-5</f>
        <v>128</v>
      </c>
      <c r="H21" s="183"/>
      <c r="I21" s="183">
        <v>5</v>
      </c>
      <c r="J21" s="183">
        <f t="shared" si="4"/>
        <v>45.3459</v>
      </c>
      <c r="K21" s="191">
        <v>5.7459</v>
      </c>
      <c r="L21" s="183">
        <v>39.6</v>
      </c>
    </row>
    <row r="22" ht="18" customHeight="1" spans="1:12">
      <c r="A22" s="187">
        <v>16</v>
      </c>
      <c r="B22" s="176" t="s">
        <v>1181</v>
      </c>
      <c r="C22" s="185">
        <v>48</v>
      </c>
      <c r="D22" s="183">
        <f t="shared" si="1"/>
        <v>3.65504403850612</v>
      </c>
      <c r="E22" s="183">
        <f t="shared" si="2"/>
        <v>261.675213848294</v>
      </c>
      <c r="F22" s="183">
        <f t="shared" si="3"/>
        <v>175.442113848294</v>
      </c>
      <c r="G22" s="183">
        <f>175.442113848294-5</f>
        <v>170.442113848294</v>
      </c>
      <c r="H22" s="183"/>
      <c r="I22" s="183">
        <v>5</v>
      </c>
      <c r="J22" s="183">
        <f t="shared" si="4"/>
        <v>86.2331</v>
      </c>
      <c r="K22" s="191">
        <v>8.1131</v>
      </c>
      <c r="L22" s="183">
        <v>78.12</v>
      </c>
    </row>
    <row r="23" ht="18" customHeight="1" spans="1:12">
      <c r="A23" s="187">
        <v>17</v>
      </c>
      <c r="B23" s="176" t="s">
        <v>1182</v>
      </c>
      <c r="C23" s="185">
        <v>49</v>
      </c>
      <c r="D23" s="183">
        <f t="shared" si="1"/>
        <v>3.5</v>
      </c>
      <c r="E23" s="183">
        <f t="shared" si="2"/>
        <v>265.8579</v>
      </c>
      <c r="F23" s="183">
        <f t="shared" si="3"/>
        <v>171.5</v>
      </c>
      <c r="G23" s="183">
        <f>171.5-5</f>
        <v>166.5</v>
      </c>
      <c r="H23" s="183"/>
      <c r="I23" s="183">
        <v>5</v>
      </c>
      <c r="J23" s="183">
        <f t="shared" si="4"/>
        <v>94.3579</v>
      </c>
      <c r="K23" s="191">
        <v>6.6379</v>
      </c>
      <c r="L23" s="183">
        <v>87.72</v>
      </c>
    </row>
    <row r="24" ht="18" customHeight="1" spans="1:12">
      <c r="A24" s="187">
        <v>18</v>
      </c>
      <c r="B24" s="176" t="s">
        <v>1183</v>
      </c>
      <c r="C24" s="185">
        <v>124</v>
      </c>
      <c r="D24" s="183">
        <f t="shared" si="1"/>
        <v>4.08091328788603</v>
      </c>
      <c r="E24" s="183">
        <f t="shared" si="2"/>
        <v>674.883447697868</v>
      </c>
      <c r="F24" s="183">
        <f t="shared" si="3"/>
        <v>506.033247697868</v>
      </c>
      <c r="G24" s="183">
        <f>506.033247697868-5-20</f>
        <v>481.033247697868</v>
      </c>
      <c r="H24" s="183">
        <v>20</v>
      </c>
      <c r="I24" s="183">
        <v>5</v>
      </c>
      <c r="J24" s="183">
        <f t="shared" si="4"/>
        <v>168.8502</v>
      </c>
      <c r="K24" s="191">
        <v>23.5302</v>
      </c>
      <c r="L24" s="183">
        <v>145.32</v>
      </c>
    </row>
  </sheetData>
  <mergeCells count="9">
    <mergeCell ref="A1:L1"/>
    <mergeCell ref="E3:L3"/>
    <mergeCell ref="F4:I4"/>
    <mergeCell ref="J4:L4"/>
    <mergeCell ref="A3:A5"/>
    <mergeCell ref="B3:B5"/>
    <mergeCell ref="C3:C5"/>
    <mergeCell ref="D3:D5"/>
    <mergeCell ref="E4:E5"/>
  </mergeCells>
  <printOptions horizontalCentered="1"/>
  <pageMargins left="0.55" right="0.275" top="0.707638888888889" bottom="0.629166666666667" header="0.511805555555556" footer="0.393055555555556"/>
  <pageSetup paperSize="8" firstPageNumber="22" fitToHeight="0" orientation="landscape" useFirstPageNumber="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selection activeCell="C21" sqref="C21"/>
    </sheetView>
  </sheetViews>
  <sheetFormatPr defaultColWidth="8.1" defaultRowHeight="15.6"/>
  <cols>
    <col min="1" max="1" width="17.5" style="82" customWidth="1"/>
    <col min="2" max="2" width="10.6916666666667" style="82" customWidth="1"/>
    <col min="3" max="3" width="12.3" style="82" customWidth="1"/>
    <col min="4" max="4" width="11.8" style="82" customWidth="1"/>
    <col min="5" max="5" width="13.275" style="82" customWidth="1"/>
    <col min="6" max="6" width="12" style="82" customWidth="1"/>
    <col min="7" max="7" width="11.6" style="82" customWidth="1"/>
    <col min="8" max="8" width="6.86666666666667" style="82" customWidth="1"/>
    <col min="9" max="9" width="6.975" style="82" customWidth="1"/>
    <col min="10" max="10" width="7.31666666666667" style="82" customWidth="1"/>
    <col min="11" max="16379" width="8.1" style="82"/>
  </cols>
  <sheetData>
    <row r="1" s="82" customFormat="1" ht="17.4" spans="1:10">
      <c r="A1" s="84" t="s">
        <v>1184</v>
      </c>
      <c r="B1" s="84"/>
      <c r="C1" s="84"/>
      <c r="D1" s="84"/>
      <c r="E1" s="84"/>
      <c r="F1" s="84"/>
      <c r="G1" s="84"/>
      <c r="H1" s="84"/>
      <c r="I1" s="84"/>
      <c r="J1" s="84"/>
    </row>
    <row r="2" s="82" customFormat="1" ht="18.15" spans="1:10">
      <c r="A2" s="85"/>
      <c r="B2" s="85"/>
      <c r="C2" s="85"/>
      <c r="D2" s="85"/>
      <c r="E2" s="85"/>
      <c r="F2" s="85"/>
      <c r="G2" s="85"/>
      <c r="H2" s="85"/>
      <c r="I2" s="85"/>
      <c r="J2" s="85"/>
    </row>
    <row r="3" s="82" customFormat="1" ht="18" customHeight="1" spans="1:10">
      <c r="A3" s="87" t="s">
        <v>1185</v>
      </c>
      <c r="B3" s="88" t="s">
        <v>1186</v>
      </c>
      <c r="C3" s="88"/>
      <c r="D3" s="88"/>
      <c r="E3" s="88" t="s">
        <v>1187</v>
      </c>
      <c r="F3" s="88"/>
      <c r="G3" s="88"/>
      <c r="H3" s="88"/>
      <c r="I3" s="88"/>
      <c r="J3" s="88"/>
    </row>
    <row r="4" s="82" customFormat="1" ht="18" customHeight="1" spans="1:10">
      <c r="A4" s="89"/>
      <c r="B4" s="90" t="s">
        <v>1188</v>
      </c>
      <c r="C4" s="91" t="s">
        <v>1189</v>
      </c>
      <c r="D4" s="92"/>
      <c r="E4" s="90" t="s">
        <v>1188</v>
      </c>
      <c r="F4" s="91" t="s">
        <v>1189</v>
      </c>
      <c r="G4" s="92"/>
      <c r="H4" s="92"/>
      <c r="I4" s="92"/>
      <c r="J4" s="164"/>
    </row>
    <row r="5" s="82" customFormat="1" ht="57" customHeight="1" spans="1:10">
      <c r="A5" s="94"/>
      <c r="B5" s="95"/>
      <c r="C5" s="96" t="s">
        <v>1190</v>
      </c>
      <c r="D5" s="96" t="s">
        <v>1189</v>
      </c>
      <c r="E5" s="95"/>
      <c r="F5" s="96" t="s">
        <v>1190</v>
      </c>
      <c r="G5" s="96" t="s">
        <v>1191</v>
      </c>
      <c r="H5" s="96" t="s">
        <v>1192</v>
      </c>
      <c r="I5" s="96" t="s">
        <v>1193</v>
      </c>
      <c r="J5" s="96" t="s">
        <v>1194</v>
      </c>
    </row>
    <row r="6" s="83" customFormat="1" ht="40.95" customHeight="1" spans="1:10">
      <c r="A6" s="98" t="s">
        <v>1195</v>
      </c>
      <c r="B6" s="99">
        <v>192337</v>
      </c>
      <c r="C6" s="99">
        <v>192337</v>
      </c>
      <c r="D6" s="99">
        <v>192337</v>
      </c>
      <c r="E6" s="99">
        <v>192331</v>
      </c>
      <c r="F6" s="99">
        <f>G6+H6+I6+J6</f>
        <v>192331</v>
      </c>
      <c r="G6" s="99">
        <v>192331</v>
      </c>
      <c r="H6" s="99"/>
      <c r="I6" s="99"/>
      <c r="J6" s="99"/>
    </row>
    <row r="9" ht="17.4" spans="1:10">
      <c r="A9" s="84" t="s">
        <v>1196</v>
      </c>
      <c r="B9" s="84"/>
      <c r="C9" s="84"/>
      <c r="D9" s="84"/>
      <c r="E9" s="84"/>
      <c r="F9" s="84"/>
      <c r="G9" s="84"/>
      <c r="H9" s="84"/>
      <c r="I9" s="84"/>
      <c r="J9" s="84"/>
    </row>
    <row r="10" ht="18.15" spans="1:10">
      <c r="A10" s="85"/>
      <c r="B10" s="85"/>
      <c r="C10" s="85"/>
      <c r="D10" s="85"/>
      <c r="E10" s="85"/>
      <c r="F10" s="85"/>
      <c r="G10" s="85"/>
      <c r="H10" s="85"/>
      <c r="I10" s="85"/>
      <c r="J10" s="85"/>
    </row>
    <row r="11" spans="1:10">
      <c r="A11" s="87" t="s">
        <v>1185</v>
      </c>
      <c r="B11" s="88" t="s">
        <v>1197</v>
      </c>
      <c r="C11" s="88"/>
      <c r="D11" s="88"/>
      <c r="E11" s="88" t="s">
        <v>1198</v>
      </c>
      <c r="F11" s="88"/>
      <c r="G11" s="88"/>
      <c r="H11" s="88"/>
      <c r="I11" s="88"/>
      <c r="J11" s="88"/>
    </row>
    <row r="12" spans="1:10">
      <c r="A12" s="89"/>
      <c r="B12" s="90" t="s">
        <v>1188</v>
      </c>
      <c r="C12" s="91" t="s">
        <v>1189</v>
      </c>
      <c r="D12" s="92"/>
      <c r="E12" s="90" t="s">
        <v>1188</v>
      </c>
      <c r="F12" s="91" t="s">
        <v>1189</v>
      </c>
      <c r="G12" s="92"/>
      <c r="H12" s="92"/>
      <c r="I12" s="92"/>
      <c r="J12" s="164"/>
    </row>
    <row r="13" ht="24.75" spans="1:10">
      <c r="A13" s="94"/>
      <c r="B13" s="95"/>
      <c r="C13" s="96" t="s">
        <v>1190</v>
      </c>
      <c r="D13" s="96" t="s">
        <v>1189</v>
      </c>
      <c r="E13" s="95"/>
      <c r="F13" s="96" t="s">
        <v>1190</v>
      </c>
      <c r="G13" s="96" t="s">
        <v>1191</v>
      </c>
      <c r="H13" s="96" t="s">
        <v>1192</v>
      </c>
      <c r="I13" s="96" t="s">
        <v>1193</v>
      </c>
      <c r="J13" s="96" t="s">
        <v>1194</v>
      </c>
    </row>
    <row r="14" spans="1:10">
      <c r="A14" s="98" t="s">
        <v>1195</v>
      </c>
      <c r="B14" s="13">
        <v>196537</v>
      </c>
      <c r="C14" s="13">
        <v>196537</v>
      </c>
      <c r="D14" s="13">
        <v>196537</v>
      </c>
      <c r="E14" s="99">
        <v>196526</v>
      </c>
      <c r="F14" s="99">
        <f>G14+H14+I14+J14</f>
        <v>196526</v>
      </c>
      <c r="G14" s="99">
        <v>196526</v>
      </c>
      <c r="H14" s="99"/>
      <c r="I14" s="99"/>
      <c r="J14" s="99"/>
    </row>
  </sheetData>
  <mergeCells count="16">
    <mergeCell ref="A1:J1"/>
    <mergeCell ref="B3:D3"/>
    <mergeCell ref="E3:J3"/>
    <mergeCell ref="C4:D4"/>
    <mergeCell ref="F4:J4"/>
    <mergeCell ref="A9:J9"/>
    <mergeCell ref="B11:D11"/>
    <mergeCell ref="E11:J11"/>
    <mergeCell ref="C12:D12"/>
    <mergeCell ref="F12:J12"/>
    <mergeCell ref="A3:A5"/>
    <mergeCell ref="A11:A13"/>
    <mergeCell ref="B4:B5"/>
    <mergeCell ref="B12:B13"/>
    <mergeCell ref="E4:E5"/>
    <mergeCell ref="E12:E13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16"/>
  <sheetViews>
    <sheetView workbookViewId="0">
      <selection activeCell="H8" sqref="H8"/>
    </sheetView>
  </sheetViews>
  <sheetFormatPr defaultColWidth="9" defaultRowHeight="24" customHeight="1"/>
  <cols>
    <col min="1" max="1" width="41.125" style="142" customWidth="1"/>
    <col min="2" max="2" width="17.375" style="143" customWidth="1"/>
    <col min="3" max="3" width="41.75" style="143" customWidth="1"/>
    <col min="4" max="4" width="19.875" style="144" customWidth="1"/>
    <col min="5" max="243" width="9" style="145" customWidth="1"/>
    <col min="244" max="16384" width="9" style="1"/>
  </cols>
  <sheetData>
    <row r="1" ht="41.25" customHeight="1" spans="1:4">
      <c r="A1" s="146" t="s">
        <v>1199</v>
      </c>
      <c r="B1" s="147"/>
      <c r="C1" s="147"/>
      <c r="D1" s="147"/>
    </row>
    <row r="2" ht="18.95" customHeight="1" spans="1:4">
      <c r="A2" s="148"/>
      <c r="B2" s="148"/>
      <c r="C2" s="148"/>
      <c r="D2" s="148"/>
    </row>
    <row r="3" customHeight="1" spans="1:4">
      <c r="A3" s="149" t="s">
        <v>1200</v>
      </c>
      <c r="B3" s="149"/>
      <c r="C3" s="149"/>
      <c r="D3" s="149"/>
    </row>
    <row r="4" s="140" customFormat="1" customHeight="1" spans="1:4">
      <c r="A4" s="150" t="s">
        <v>1201</v>
      </c>
      <c r="B4" s="151" t="s">
        <v>190</v>
      </c>
      <c r="C4" s="151" t="s">
        <v>150</v>
      </c>
      <c r="D4" s="151" t="s">
        <v>190</v>
      </c>
    </row>
    <row r="5" s="140" customFormat="1" customHeight="1" spans="1:4">
      <c r="A5" s="150"/>
      <c r="B5" s="152"/>
      <c r="C5" s="152"/>
      <c r="D5" s="152"/>
    </row>
    <row r="6" s="140" customFormat="1" customHeight="1" spans="1:4">
      <c r="A6" s="150"/>
      <c r="B6" s="153"/>
      <c r="C6" s="153"/>
      <c r="D6" s="153"/>
    </row>
    <row r="7" s="140" customFormat="1" ht="30" customHeight="1" spans="1:4">
      <c r="A7" s="150" t="s">
        <v>1202</v>
      </c>
      <c r="B7" s="154">
        <v>47930</v>
      </c>
      <c r="C7" s="150" t="s">
        <v>1203</v>
      </c>
      <c r="D7" s="154">
        <v>47930</v>
      </c>
    </row>
    <row r="8" ht="30" customHeight="1" spans="1:5">
      <c r="A8" s="155" t="s">
        <v>1204</v>
      </c>
      <c r="B8" s="103">
        <v>291</v>
      </c>
      <c r="C8" s="156" t="s">
        <v>1205</v>
      </c>
      <c r="D8" s="103">
        <v>17900</v>
      </c>
      <c r="E8" s="157"/>
    </row>
    <row r="9" s="141" customFormat="1" ht="30" customHeight="1" spans="1:243">
      <c r="A9" s="155" t="s">
        <v>1206</v>
      </c>
      <c r="B9" s="154">
        <v>582</v>
      </c>
      <c r="C9" s="158" t="s">
        <v>1207</v>
      </c>
      <c r="D9" s="154">
        <v>291</v>
      </c>
      <c r="E9" s="159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L9" s="160"/>
      <c r="AM9" s="160"/>
      <c r="AN9" s="160"/>
      <c r="AO9" s="160"/>
      <c r="AP9" s="160"/>
      <c r="AQ9" s="160"/>
      <c r="AR9" s="160"/>
      <c r="AS9" s="160"/>
      <c r="AT9" s="160"/>
      <c r="AU9" s="160"/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0"/>
      <c r="BI9" s="160"/>
      <c r="BJ9" s="160"/>
      <c r="BK9" s="160"/>
      <c r="BL9" s="160"/>
      <c r="BM9" s="160"/>
      <c r="BN9" s="160"/>
      <c r="BO9" s="160"/>
      <c r="BP9" s="160"/>
      <c r="BQ9" s="160"/>
      <c r="BR9" s="160"/>
      <c r="BS9" s="160"/>
      <c r="BT9" s="160"/>
      <c r="BU9" s="160"/>
      <c r="BV9" s="160"/>
      <c r="BW9" s="160"/>
      <c r="BX9" s="160"/>
      <c r="BY9" s="160"/>
      <c r="BZ9" s="160"/>
      <c r="CA9" s="160"/>
      <c r="CB9" s="160"/>
      <c r="CC9" s="160"/>
      <c r="CD9" s="160"/>
      <c r="CE9" s="160"/>
      <c r="CF9" s="160"/>
      <c r="CG9" s="160"/>
      <c r="CH9" s="160"/>
      <c r="CI9" s="160"/>
      <c r="CJ9" s="160"/>
      <c r="CK9" s="160"/>
      <c r="CL9" s="160"/>
      <c r="CM9" s="160"/>
      <c r="CN9" s="160"/>
      <c r="CO9" s="160"/>
      <c r="CP9" s="160"/>
      <c r="CQ9" s="160"/>
      <c r="CR9" s="160"/>
      <c r="CS9" s="160"/>
      <c r="CT9" s="160"/>
      <c r="CU9" s="160"/>
      <c r="CV9" s="160"/>
      <c r="CW9" s="160"/>
      <c r="CX9" s="160"/>
      <c r="CY9" s="160"/>
      <c r="CZ9" s="160"/>
      <c r="DA9" s="160"/>
      <c r="DB9" s="160"/>
      <c r="DC9" s="160"/>
      <c r="DD9" s="160"/>
      <c r="DE9" s="160"/>
      <c r="DF9" s="160"/>
      <c r="DG9" s="160"/>
      <c r="DH9" s="160"/>
      <c r="DI9" s="160"/>
      <c r="DJ9" s="160"/>
      <c r="DK9" s="160"/>
      <c r="DL9" s="160"/>
      <c r="DM9" s="160"/>
      <c r="DN9" s="160"/>
      <c r="DO9" s="160"/>
      <c r="DP9" s="160"/>
      <c r="DQ9" s="160"/>
      <c r="DR9" s="160"/>
      <c r="DS9" s="160"/>
      <c r="DT9" s="160"/>
      <c r="DU9" s="160"/>
      <c r="DV9" s="160"/>
      <c r="DW9" s="160"/>
      <c r="DX9" s="160"/>
      <c r="DY9" s="160"/>
      <c r="DZ9" s="160"/>
      <c r="EA9" s="160"/>
      <c r="EB9" s="160"/>
      <c r="EC9" s="160"/>
      <c r="ED9" s="160"/>
      <c r="EE9" s="160"/>
      <c r="EF9" s="160"/>
      <c r="EG9" s="160"/>
      <c r="EH9" s="160"/>
      <c r="EI9" s="160"/>
      <c r="EJ9" s="160"/>
      <c r="EK9" s="160"/>
      <c r="EL9" s="160"/>
      <c r="EM9" s="160"/>
      <c r="EN9" s="160"/>
      <c r="EO9" s="160"/>
      <c r="EP9" s="160"/>
      <c r="EQ9" s="160"/>
      <c r="ER9" s="160"/>
      <c r="ES9" s="160"/>
      <c r="ET9" s="160"/>
      <c r="EU9" s="160"/>
      <c r="EV9" s="160"/>
      <c r="EW9" s="160"/>
      <c r="EX9" s="160"/>
      <c r="EY9" s="160"/>
      <c r="EZ9" s="160"/>
      <c r="FA9" s="160"/>
      <c r="FB9" s="160"/>
      <c r="FC9" s="160"/>
      <c r="FD9" s="160"/>
      <c r="FE9" s="160"/>
      <c r="FF9" s="160"/>
      <c r="FG9" s="160"/>
      <c r="FH9" s="160"/>
      <c r="FI9" s="160"/>
      <c r="FJ9" s="160"/>
      <c r="FK9" s="160"/>
      <c r="FL9" s="160"/>
      <c r="FM9" s="160"/>
      <c r="FN9" s="160"/>
      <c r="FO9" s="160"/>
      <c r="FP9" s="160"/>
      <c r="FQ9" s="160"/>
      <c r="FR9" s="160"/>
      <c r="FS9" s="160"/>
      <c r="FT9" s="160"/>
      <c r="FU9" s="160"/>
      <c r="FV9" s="160"/>
      <c r="FW9" s="160"/>
      <c r="FX9" s="160"/>
      <c r="FY9" s="160"/>
      <c r="FZ9" s="160"/>
      <c r="GA9" s="160"/>
      <c r="GB9" s="160"/>
      <c r="GC9" s="160"/>
      <c r="GD9" s="160"/>
      <c r="GE9" s="160"/>
      <c r="GF9" s="160"/>
      <c r="GG9" s="160"/>
      <c r="GH9" s="160"/>
      <c r="GI9" s="160"/>
      <c r="GJ9" s="160"/>
      <c r="GK9" s="160"/>
      <c r="GL9" s="160"/>
      <c r="GM9" s="160"/>
      <c r="GN9" s="160"/>
      <c r="GO9" s="160"/>
      <c r="GP9" s="160"/>
      <c r="GQ9" s="160"/>
      <c r="GR9" s="160"/>
      <c r="GS9" s="160"/>
      <c r="GT9" s="160"/>
      <c r="GU9" s="160"/>
      <c r="GV9" s="160"/>
      <c r="GW9" s="160"/>
      <c r="GX9" s="160"/>
      <c r="GY9" s="160"/>
      <c r="GZ9" s="160"/>
      <c r="HA9" s="160"/>
      <c r="HB9" s="160"/>
      <c r="HC9" s="160"/>
      <c r="HD9" s="160"/>
      <c r="HE9" s="160"/>
      <c r="HF9" s="160"/>
      <c r="HG9" s="160"/>
      <c r="HH9" s="160"/>
      <c r="HI9" s="160"/>
      <c r="HJ9" s="160"/>
      <c r="HK9" s="160"/>
      <c r="HL9" s="160"/>
      <c r="HM9" s="160"/>
      <c r="HN9" s="160"/>
      <c r="HO9" s="160"/>
      <c r="HP9" s="160"/>
      <c r="HQ9" s="160"/>
      <c r="HR9" s="160"/>
      <c r="HS9" s="160"/>
      <c r="HT9" s="160"/>
      <c r="HU9" s="160"/>
      <c r="HV9" s="160"/>
      <c r="HW9" s="160"/>
      <c r="HX9" s="160"/>
      <c r="HY9" s="160"/>
      <c r="HZ9" s="160"/>
      <c r="IA9" s="160"/>
      <c r="IB9" s="160"/>
      <c r="IC9" s="160"/>
      <c r="ID9" s="160"/>
      <c r="IE9" s="160"/>
      <c r="IF9" s="160"/>
      <c r="IG9" s="160"/>
      <c r="IH9" s="160"/>
      <c r="II9" s="160"/>
    </row>
    <row r="10" s="141" customFormat="1" ht="30" customHeight="1" spans="1:243">
      <c r="A10" s="155" t="s">
        <v>1208</v>
      </c>
      <c r="B10" s="154">
        <v>30</v>
      </c>
      <c r="C10" s="158" t="s">
        <v>1209</v>
      </c>
      <c r="D10" s="154">
        <v>582</v>
      </c>
      <c r="E10" s="159"/>
      <c r="F10" s="160"/>
      <c r="G10" s="160"/>
      <c r="H10" s="160"/>
      <c r="I10" s="160"/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  <c r="AI10" s="160"/>
      <c r="AJ10" s="160"/>
      <c r="AK10" s="160"/>
      <c r="AL10" s="160"/>
      <c r="AM10" s="160"/>
      <c r="AN10" s="160"/>
      <c r="AO10" s="160"/>
      <c r="AP10" s="160"/>
      <c r="AQ10" s="160"/>
      <c r="AR10" s="160"/>
      <c r="AS10" s="160"/>
      <c r="AT10" s="160"/>
      <c r="AU10" s="160"/>
      <c r="AV10" s="160"/>
      <c r="AW10" s="160"/>
      <c r="AX10" s="160"/>
      <c r="AY10" s="160"/>
      <c r="AZ10" s="160"/>
      <c r="BA10" s="160"/>
      <c r="BB10" s="160"/>
      <c r="BC10" s="160"/>
      <c r="BD10" s="160"/>
      <c r="BE10" s="160"/>
      <c r="BF10" s="160"/>
      <c r="BG10" s="160"/>
      <c r="BH10" s="160"/>
      <c r="BI10" s="160"/>
      <c r="BJ10" s="160"/>
      <c r="BK10" s="160"/>
      <c r="BL10" s="160"/>
      <c r="BM10" s="160"/>
      <c r="BN10" s="160"/>
      <c r="BO10" s="160"/>
      <c r="BP10" s="160"/>
      <c r="BQ10" s="160"/>
      <c r="BR10" s="160"/>
      <c r="BS10" s="160"/>
      <c r="BT10" s="160"/>
      <c r="BU10" s="160"/>
      <c r="BV10" s="160"/>
      <c r="BW10" s="160"/>
      <c r="BX10" s="160"/>
      <c r="BY10" s="160"/>
      <c r="BZ10" s="160"/>
      <c r="CA10" s="160"/>
      <c r="CB10" s="160"/>
      <c r="CC10" s="160"/>
      <c r="CD10" s="160"/>
      <c r="CE10" s="160"/>
      <c r="CF10" s="160"/>
      <c r="CG10" s="160"/>
      <c r="CH10" s="160"/>
      <c r="CI10" s="160"/>
      <c r="CJ10" s="160"/>
      <c r="CK10" s="160"/>
      <c r="CL10" s="160"/>
      <c r="CM10" s="160"/>
      <c r="CN10" s="160"/>
      <c r="CO10" s="160"/>
      <c r="CP10" s="160"/>
      <c r="CQ10" s="160"/>
      <c r="CR10" s="160"/>
      <c r="CS10" s="160"/>
      <c r="CT10" s="160"/>
      <c r="CU10" s="160"/>
      <c r="CV10" s="160"/>
      <c r="CW10" s="160"/>
      <c r="CX10" s="160"/>
      <c r="CY10" s="160"/>
      <c r="CZ10" s="160"/>
      <c r="DA10" s="160"/>
      <c r="DB10" s="160"/>
      <c r="DC10" s="160"/>
      <c r="DD10" s="160"/>
      <c r="DE10" s="160"/>
      <c r="DF10" s="160"/>
      <c r="DG10" s="160"/>
      <c r="DH10" s="160"/>
      <c r="DI10" s="160"/>
      <c r="DJ10" s="160"/>
      <c r="DK10" s="160"/>
      <c r="DL10" s="160"/>
      <c r="DM10" s="160"/>
      <c r="DN10" s="160"/>
      <c r="DO10" s="160"/>
      <c r="DP10" s="160"/>
      <c r="DQ10" s="160"/>
      <c r="DR10" s="160"/>
      <c r="DS10" s="160"/>
      <c r="DT10" s="160"/>
      <c r="DU10" s="160"/>
      <c r="DV10" s="160"/>
      <c r="DW10" s="160"/>
      <c r="DX10" s="160"/>
      <c r="DY10" s="160"/>
      <c r="DZ10" s="160"/>
      <c r="EA10" s="160"/>
      <c r="EB10" s="160"/>
      <c r="EC10" s="160"/>
      <c r="ED10" s="160"/>
      <c r="EE10" s="160"/>
      <c r="EF10" s="160"/>
      <c r="EG10" s="160"/>
      <c r="EH10" s="160"/>
      <c r="EI10" s="160"/>
      <c r="EJ10" s="160"/>
      <c r="EK10" s="160"/>
      <c r="EL10" s="160"/>
      <c r="EM10" s="160"/>
      <c r="EN10" s="160"/>
      <c r="EO10" s="160"/>
      <c r="EP10" s="160"/>
      <c r="EQ10" s="160"/>
      <c r="ER10" s="160"/>
      <c r="ES10" s="160"/>
      <c r="ET10" s="160"/>
      <c r="EU10" s="160"/>
      <c r="EV10" s="160"/>
      <c r="EW10" s="160"/>
      <c r="EX10" s="160"/>
      <c r="EY10" s="160"/>
      <c r="EZ10" s="160"/>
      <c r="FA10" s="160"/>
      <c r="FB10" s="160"/>
      <c r="FC10" s="160"/>
      <c r="FD10" s="160"/>
      <c r="FE10" s="160"/>
      <c r="FF10" s="160"/>
      <c r="FG10" s="160"/>
      <c r="FH10" s="160"/>
      <c r="FI10" s="160"/>
      <c r="FJ10" s="160"/>
      <c r="FK10" s="160"/>
      <c r="FL10" s="160"/>
      <c r="FM10" s="160"/>
      <c r="FN10" s="160"/>
      <c r="FO10" s="160"/>
      <c r="FP10" s="160"/>
      <c r="FQ10" s="160"/>
      <c r="FR10" s="160"/>
      <c r="FS10" s="160"/>
      <c r="FT10" s="160"/>
      <c r="FU10" s="160"/>
      <c r="FV10" s="160"/>
      <c r="FW10" s="160"/>
      <c r="FX10" s="160"/>
      <c r="FY10" s="160"/>
      <c r="FZ10" s="160"/>
      <c r="GA10" s="160"/>
      <c r="GB10" s="160"/>
      <c r="GC10" s="160"/>
      <c r="GD10" s="160"/>
      <c r="GE10" s="160"/>
      <c r="GF10" s="160"/>
      <c r="GG10" s="160"/>
      <c r="GH10" s="160"/>
      <c r="GI10" s="160"/>
      <c r="GJ10" s="160"/>
      <c r="GK10" s="160"/>
      <c r="GL10" s="160"/>
      <c r="GM10" s="160"/>
      <c r="GN10" s="160"/>
      <c r="GO10" s="160"/>
      <c r="GP10" s="160"/>
      <c r="GQ10" s="160"/>
      <c r="GR10" s="160"/>
      <c r="GS10" s="160"/>
      <c r="GT10" s="160"/>
      <c r="GU10" s="160"/>
      <c r="GV10" s="160"/>
      <c r="GW10" s="160"/>
      <c r="GX10" s="160"/>
      <c r="GY10" s="160"/>
      <c r="GZ10" s="160"/>
      <c r="HA10" s="160"/>
      <c r="HB10" s="160"/>
      <c r="HC10" s="160"/>
      <c r="HD10" s="160"/>
      <c r="HE10" s="160"/>
      <c r="HF10" s="160"/>
      <c r="HG10" s="160"/>
      <c r="HH10" s="160"/>
      <c r="HI10" s="160"/>
      <c r="HJ10" s="160"/>
      <c r="HK10" s="160"/>
      <c r="HL10" s="160"/>
      <c r="HM10" s="160"/>
      <c r="HN10" s="160"/>
      <c r="HO10" s="160"/>
      <c r="HP10" s="160"/>
      <c r="HQ10" s="160"/>
      <c r="HR10" s="160"/>
      <c r="HS10" s="160"/>
      <c r="HT10" s="160"/>
      <c r="HU10" s="160"/>
      <c r="HV10" s="160"/>
      <c r="HW10" s="160"/>
      <c r="HX10" s="160"/>
      <c r="HY10" s="160"/>
      <c r="HZ10" s="160"/>
      <c r="IA10" s="160"/>
      <c r="IB10" s="160"/>
      <c r="IC10" s="160"/>
      <c r="ID10" s="160"/>
      <c r="IE10" s="160"/>
      <c r="IF10" s="160"/>
      <c r="IG10" s="160"/>
      <c r="IH10" s="160"/>
      <c r="II10" s="160"/>
    </row>
    <row r="11" ht="30" customHeight="1" spans="1:5">
      <c r="A11" s="155" t="s">
        <v>1210</v>
      </c>
      <c r="B11" s="154">
        <v>46000</v>
      </c>
      <c r="C11" s="158" t="s">
        <v>1211</v>
      </c>
      <c r="D11" s="154">
        <v>17027</v>
      </c>
      <c r="E11" s="157"/>
    </row>
    <row r="12" ht="30" customHeight="1" spans="1:4">
      <c r="A12" s="161" t="s">
        <v>1212</v>
      </c>
      <c r="B12" s="154">
        <v>1027</v>
      </c>
      <c r="C12" s="158" t="s">
        <v>1213</v>
      </c>
      <c r="D12" s="154">
        <v>30</v>
      </c>
    </row>
    <row r="13" ht="30" customHeight="1" spans="1:4">
      <c r="A13" s="162"/>
      <c r="B13" s="163"/>
      <c r="C13" s="158" t="s">
        <v>1214</v>
      </c>
      <c r="D13" s="154">
        <v>30</v>
      </c>
    </row>
    <row r="14" ht="30" customHeight="1" spans="1:4">
      <c r="A14" s="162"/>
      <c r="B14" s="163"/>
      <c r="C14" s="158" t="s">
        <v>1215</v>
      </c>
      <c r="D14" s="154">
        <v>4000</v>
      </c>
    </row>
    <row r="15" ht="30" customHeight="1" spans="1:4">
      <c r="A15" s="162"/>
      <c r="B15" s="163"/>
      <c r="C15" s="158" t="s">
        <v>1216</v>
      </c>
      <c r="D15" s="154">
        <v>4000</v>
      </c>
    </row>
    <row r="16" ht="30" customHeight="1" spans="1:4">
      <c r="A16" s="162"/>
      <c r="B16" s="163"/>
      <c r="C16" s="158" t="s">
        <v>1217</v>
      </c>
      <c r="D16" s="154">
        <v>26000</v>
      </c>
    </row>
  </sheetData>
  <mergeCells count="6">
    <mergeCell ref="A1:D1"/>
    <mergeCell ref="A3:D3"/>
    <mergeCell ref="A4:A6"/>
    <mergeCell ref="B4:B6"/>
    <mergeCell ref="C4:C6"/>
    <mergeCell ref="D4:D6"/>
  </mergeCells>
  <pageMargins left="0.71" right="0.71" top="0.75" bottom="0.75" header="0.31" footer="0.31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showZeros="0" workbookViewId="0">
      <selection activeCell="B9" sqref="B9"/>
    </sheetView>
  </sheetViews>
  <sheetFormatPr defaultColWidth="9" defaultRowHeight="15.6" outlineLevelCol="2"/>
  <cols>
    <col min="1" max="1" width="37.875" style="1" customWidth="1"/>
    <col min="2" max="2" width="32.25" style="1" customWidth="1"/>
    <col min="3" max="3" width="37.25" style="1" customWidth="1"/>
    <col min="4" max="16384" width="9" style="1"/>
  </cols>
  <sheetData>
    <row r="1" ht="42" customHeight="1" spans="1:3">
      <c r="A1" s="109" t="s">
        <v>1218</v>
      </c>
      <c r="B1" s="110"/>
      <c r="C1" s="110"/>
    </row>
    <row r="2" ht="28.5" customHeight="1" spans="1:3">
      <c r="A2" s="101" t="s">
        <v>1219</v>
      </c>
      <c r="B2" s="101"/>
      <c r="C2" s="101"/>
    </row>
    <row r="3" ht="36" customHeight="1" spans="1:3">
      <c r="A3" s="102" t="s">
        <v>1220</v>
      </c>
      <c r="B3" s="102" t="s">
        <v>1221</v>
      </c>
      <c r="C3" s="102" t="s">
        <v>143</v>
      </c>
    </row>
    <row r="4" ht="36" customHeight="1" spans="1:3">
      <c r="A4" s="102" t="s">
        <v>1156</v>
      </c>
      <c r="B4" s="103">
        <v>47930</v>
      </c>
      <c r="C4" s="10"/>
    </row>
    <row r="5" ht="39.75" customHeight="1" spans="1:3">
      <c r="A5" s="121" t="s">
        <v>1204</v>
      </c>
      <c r="B5" s="105">
        <v>291</v>
      </c>
      <c r="C5" s="106" t="s">
        <v>1222</v>
      </c>
    </row>
    <row r="6" ht="39" customHeight="1" spans="1:3">
      <c r="A6" s="121" t="s">
        <v>1206</v>
      </c>
      <c r="B6" s="107">
        <v>582</v>
      </c>
      <c r="C6" s="106" t="s">
        <v>1223</v>
      </c>
    </row>
    <row r="7" ht="38.25" customHeight="1" spans="1:3">
      <c r="A7" s="121" t="s">
        <v>1208</v>
      </c>
      <c r="B7" s="107">
        <v>30</v>
      </c>
      <c r="C7" s="136"/>
    </row>
    <row r="8" ht="40.5" customHeight="1" spans="1:3">
      <c r="A8" s="121" t="s">
        <v>1210</v>
      </c>
      <c r="B8" s="107">
        <v>46000</v>
      </c>
      <c r="C8" s="108" t="s">
        <v>1224</v>
      </c>
    </row>
    <row r="9" ht="40.5" customHeight="1" spans="1:3">
      <c r="A9" s="137" t="s">
        <v>1212</v>
      </c>
      <c r="B9" s="138">
        <v>1027</v>
      </c>
      <c r="C9" s="139"/>
    </row>
    <row r="10" ht="23.25" customHeight="1"/>
    <row r="11" ht="22.5" customHeight="1"/>
  </sheetData>
  <mergeCells count="2">
    <mergeCell ref="A1:C1"/>
    <mergeCell ref="A2:C2"/>
  </mergeCells>
  <printOptions horizontalCentered="1"/>
  <pageMargins left="0.39" right="0" top="0.79" bottom="0.39" header="0.16" footer="0.16"/>
  <pageSetup paperSize="9" orientation="landscape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0"/>
  <sheetViews>
    <sheetView workbookViewId="0">
      <selection activeCell="A22" sqref="A22"/>
    </sheetView>
  </sheetViews>
  <sheetFormatPr defaultColWidth="9" defaultRowHeight="15.6" outlineLevelCol="3"/>
  <cols>
    <col min="1" max="1" width="50.75" style="1" customWidth="1"/>
    <col min="2" max="2" width="16" style="1" customWidth="1"/>
    <col min="3" max="3" width="11.375" style="1" customWidth="1"/>
    <col min="4" max="4" width="50.375" style="1" customWidth="1"/>
    <col min="5" max="16384" width="9" style="1"/>
  </cols>
  <sheetData>
    <row r="1" ht="25.8" spans="1:4">
      <c r="A1" s="109" t="s">
        <v>1225</v>
      </c>
      <c r="B1" s="110"/>
      <c r="C1" s="110"/>
      <c r="D1" s="110"/>
    </row>
    <row r="2" spans="1:4">
      <c r="A2" s="101" t="s">
        <v>1226</v>
      </c>
      <c r="B2" s="101"/>
      <c r="C2" s="101"/>
      <c r="D2" s="101"/>
    </row>
    <row r="3" spans="1:4">
      <c r="A3" s="17" t="s">
        <v>1227</v>
      </c>
      <c r="B3" s="17" t="s">
        <v>1228</v>
      </c>
      <c r="C3" s="17" t="s">
        <v>1229</v>
      </c>
      <c r="D3" s="17" t="s">
        <v>143</v>
      </c>
    </row>
    <row r="4" spans="1:4">
      <c r="A4" s="17" t="s">
        <v>1156</v>
      </c>
      <c r="B4" s="17"/>
      <c r="C4" s="105">
        <v>47930</v>
      </c>
      <c r="D4" s="22"/>
    </row>
    <row r="5" spans="1:4">
      <c r="A5" s="111" t="s">
        <v>764</v>
      </c>
      <c r="B5" s="112"/>
      <c r="C5" s="113">
        <v>17900</v>
      </c>
      <c r="D5" s="114"/>
    </row>
    <row r="6" spans="1:4">
      <c r="A6" s="115" t="s">
        <v>1230</v>
      </c>
      <c r="B6" s="116" t="s">
        <v>1231</v>
      </c>
      <c r="C6" s="117">
        <v>291</v>
      </c>
      <c r="D6" s="118"/>
    </row>
    <row r="7" ht="28.8" spans="1:4">
      <c r="A7" s="119" t="s">
        <v>1232</v>
      </c>
      <c r="B7" s="120" t="s">
        <v>1231</v>
      </c>
      <c r="C7" s="107">
        <v>260</v>
      </c>
      <c r="D7" s="106" t="s">
        <v>1233</v>
      </c>
    </row>
    <row r="8" ht="28.8" spans="1:4">
      <c r="A8" s="121" t="s">
        <v>1234</v>
      </c>
      <c r="B8" s="120" t="s">
        <v>1231</v>
      </c>
      <c r="C8" s="122">
        <v>25.5</v>
      </c>
      <c r="D8" s="121" t="s">
        <v>1235</v>
      </c>
    </row>
    <row r="9" spans="1:4">
      <c r="A9" s="121" t="s">
        <v>1236</v>
      </c>
      <c r="B9" s="120" t="s">
        <v>1231</v>
      </c>
      <c r="C9" s="107">
        <v>5.5</v>
      </c>
      <c r="D9" s="108"/>
    </row>
    <row r="10" spans="1:4">
      <c r="A10" s="123" t="s">
        <v>1237</v>
      </c>
      <c r="B10" s="116" t="s">
        <v>1231</v>
      </c>
      <c r="C10" s="124">
        <v>582</v>
      </c>
      <c r="D10" s="125"/>
    </row>
    <row r="11" spans="1:4">
      <c r="A11" s="121" t="s">
        <v>1238</v>
      </c>
      <c r="B11" s="120" t="s">
        <v>1231</v>
      </c>
      <c r="C11" s="107">
        <v>210</v>
      </c>
      <c r="D11" s="108" t="s">
        <v>1239</v>
      </c>
    </row>
    <row r="12" spans="1:4">
      <c r="A12" s="121" t="s">
        <v>1240</v>
      </c>
      <c r="B12" s="120" t="s">
        <v>1231</v>
      </c>
      <c r="C12" s="107">
        <v>363.1</v>
      </c>
      <c r="D12" s="108"/>
    </row>
    <row r="13" spans="1:4">
      <c r="A13" s="126" t="s">
        <v>1241</v>
      </c>
      <c r="B13" s="120" t="s">
        <v>1231</v>
      </c>
      <c r="C13" s="107">
        <v>94.9</v>
      </c>
      <c r="D13" s="108" t="s">
        <v>1242</v>
      </c>
    </row>
    <row r="14" ht="28.8" spans="1:4">
      <c r="A14" s="126" t="s">
        <v>1243</v>
      </c>
      <c r="B14" s="120" t="s">
        <v>1231</v>
      </c>
      <c r="C14" s="107">
        <v>188.2</v>
      </c>
      <c r="D14" s="108" t="s">
        <v>1242</v>
      </c>
    </row>
    <row r="15" spans="1:4">
      <c r="A15" s="126" t="s">
        <v>1244</v>
      </c>
      <c r="B15" s="120" t="s">
        <v>1231</v>
      </c>
      <c r="C15" s="107">
        <v>80</v>
      </c>
      <c r="D15" s="108" t="s">
        <v>1245</v>
      </c>
    </row>
    <row r="16" spans="1:4">
      <c r="A16" s="121" t="s">
        <v>1246</v>
      </c>
      <c r="B16" s="120" t="s">
        <v>1231</v>
      </c>
      <c r="C16" s="107">
        <v>8.9</v>
      </c>
      <c r="D16" s="108"/>
    </row>
    <row r="17" spans="1:4">
      <c r="A17" s="115" t="s">
        <v>1247</v>
      </c>
      <c r="B17" s="116" t="s">
        <v>1231</v>
      </c>
      <c r="C17" s="127">
        <v>17027</v>
      </c>
      <c r="D17" s="128"/>
    </row>
    <row r="18" spans="1:4">
      <c r="A18" s="129" t="s">
        <v>1248</v>
      </c>
      <c r="B18" s="120" t="s">
        <v>1231</v>
      </c>
      <c r="C18" s="107">
        <v>5000</v>
      </c>
      <c r="D18" s="108"/>
    </row>
    <row r="19" spans="1:4">
      <c r="A19" s="129" t="s">
        <v>1249</v>
      </c>
      <c r="B19" s="120" t="s">
        <v>1231</v>
      </c>
      <c r="C19" s="107">
        <v>6720</v>
      </c>
      <c r="D19" s="108"/>
    </row>
    <row r="20" spans="1:4">
      <c r="A20" s="129" t="s">
        <v>1250</v>
      </c>
      <c r="B20" s="120" t="s">
        <v>1231</v>
      </c>
      <c r="C20" s="107">
        <v>500</v>
      </c>
      <c r="D20" s="108"/>
    </row>
    <row r="21" ht="43.2" spans="1:4">
      <c r="A21" s="129" t="s">
        <v>1251</v>
      </c>
      <c r="B21" s="120" t="s">
        <v>1231</v>
      </c>
      <c r="C21" s="107">
        <v>3680</v>
      </c>
      <c r="D21" s="108" t="s">
        <v>1252</v>
      </c>
    </row>
    <row r="22" ht="28.8" spans="1:4">
      <c r="A22" s="129" t="s">
        <v>1253</v>
      </c>
      <c r="B22" s="120" t="s">
        <v>1254</v>
      </c>
      <c r="C22" s="107">
        <v>800</v>
      </c>
      <c r="D22" s="22"/>
    </row>
    <row r="23" spans="1:4">
      <c r="A23" s="130" t="s">
        <v>1255</v>
      </c>
      <c r="B23" s="120" t="s">
        <v>1231</v>
      </c>
      <c r="C23" s="107">
        <v>100</v>
      </c>
      <c r="D23" s="22"/>
    </row>
    <row r="24" spans="1:4">
      <c r="A24" s="131" t="s">
        <v>1256</v>
      </c>
      <c r="B24" s="120" t="s">
        <v>1231</v>
      </c>
      <c r="C24" s="107">
        <v>227</v>
      </c>
      <c r="D24" s="22"/>
    </row>
    <row r="25" spans="1:4">
      <c r="A25" s="132" t="s">
        <v>1140</v>
      </c>
      <c r="B25" s="133"/>
      <c r="C25" s="134">
        <v>30</v>
      </c>
      <c r="D25" s="114"/>
    </row>
    <row r="26" spans="1:4">
      <c r="A26" s="121" t="s">
        <v>1257</v>
      </c>
      <c r="B26" s="120" t="s">
        <v>1140</v>
      </c>
      <c r="C26" s="107">
        <v>30</v>
      </c>
      <c r="D26" s="22"/>
    </row>
    <row r="27" spans="1:4">
      <c r="A27" s="121" t="s">
        <v>1258</v>
      </c>
      <c r="B27" s="120"/>
      <c r="C27" s="107">
        <v>30</v>
      </c>
      <c r="D27" s="22"/>
    </row>
    <row r="28" spans="1:4">
      <c r="A28" s="111" t="s">
        <v>1259</v>
      </c>
      <c r="B28" s="112" t="s">
        <v>1260</v>
      </c>
      <c r="C28" s="134">
        <v>4000</v>
      </c>
      <c r="D28" s="114"/>
    </row>
    <row r="29" spans="1:4">
      <c r="A29" s="135" t="s">
        <v>1216</v>
      </c>
      <c r="B29" s="17" t="s">
        <v>1260</v>
      </c>
      <c r="C29" s="107">
        <v>4000</v>
      </c>
      <c r="D29" s="22"/>
    </row>
    <row r="30" spans="1:4">
      <c r="A30" s="111" t="s">
        <v>1261</v>
      </c>
      <c r="B30" s="133" t="s">
        <v>1262</v>
      </c>
      <c r="C30" s="134">
        <v>26000</v>
      </c>
      <c r="D30" s="114" t="s">
        <v>1263</v>
      </c>
    </row>
  </sheetData>
  <mergeCells count="2">
    <mergeCell ref="A1:D1"/>
    <mergeCell ref="A2:D2"/>
  </mergeCells>
  <pageMargins left="0.71" right="0.71" top="0.432638888888889" bottom="0.786805555555556" header="0.31" footer="0.31"/>
  <pageSetup paperSize="9" scale="95" fitToWidth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"/>
  <sheetViews>
    <sheetView workbookViewId="0">
      <selection activeCell="C29" sqref="C29"/>
    </sheetView>
  </sheetViews>
  <sheetFormatPr defaultColWidth="9" defaultRowHeight="15.6" outlineLevelCol="3"/>
  <cols>
    <col min="1" max="1" width="50.75" style="1" customWidth="1"/>
    <col min="2" max="2" width="16" style="1" customWidth="1"/>
    <col min="3" max="3" width="11.375" style="1" customWidth="1"/>
    <col min="4" max="4" width="50.375" style="1" customWidth="1"/>
    <col min="5" max="16384" width="9" style="1"/>
  </cols>
  <sheetData>
    <row r="1" s="1" customFormat="1" ht="25.8" spans="1:4">
      <c r="A1" s="109" t="s">
        <v>1264</v>
      </c>
      <c r="B1" s="110"/>
      <c r="C1" s="110"/>
      <c r="D1" s="110"/>
    </row>
    <row r="2" s="1" customFormat="1" spans="1:4">
      <c r="A2" s="101" t="s">
        <v>1226</v>
      </c>
      <c r="B2" s="101"/>
      <c r="C2" s="101"/>
      <c r="D2" s="101"/>
    </row>
    <row r="3" s="1" customFormat="1" spans="1:4">
      <c r="A3" s="17" t="s">
        <v>1227</v>
      </c>
      <c r="B3" s="17" t="s">
        <v>1228</v>
      </c>
      <c r="C3" s="17" t="s">
        <v>1229</v>
      </c>
      <c r="D3" s="17" t="s">
        <v>143</v>
      </c>
    </row>
    <row r="4" s="1" customFormat="1" spans="1:4">
      <c r="A4" s="17" t="s">
        <v>1156</v>
      </c>
      <c r="B4" s="17"/>
      <c r="C4" s="105">
        <v>47930</v>
      </c>
      <c r="D4" s="22"/>
    </row>
    <row r="5" s="1" customFormat="1" spans="1:4">
      <c r="A5" s="111" t="s">
        <v>764</v>
      </c>
      <c r="B5" s="112"/>
      <c r="C5" s="113">
        <v>17900</v>
      </c>
      <c r="D5" s="114"/>
    </row>
    <row r="6" s="1" customFormat="1" spans="1:4">
      <c r="A6" s="115" t="s">
        <v>1230</v>
      </c>
      <c r="B6" s="116" t="s">
        <v>1231</v>
      </c>
      <c r="C6" s="117">
        <v>291</v>
      </c>
      <c r="D6" s="118"/>
    </row>
    <row r="7" s="1" customFormat="1" ht="28.8" spans="1:4">
      <c r="A7" s="119" t="s">
        <v>1232</v>
      </c>
      <c r="B7" s="120" t="s">
        <v>1231</v>
      </c>
      <c r="C7" s="107">
        <v>260</v>
      </c>
      <c r="D7" s="106" t="s">
        <v>1233</v>
      </c>
    </row>
    <row r="8" s="1" customFormat="1" ht="28.8" spans="1:4">
      <c r="A8" s="121" t="s">
        <v>1234</v>
      </c>
      <c r="B8" s="120" t="s">
        <v>1231</v>
      </c>
      <c r="C8" s="122">
        <v>25.5</v>
      </c>
      <c r="D8" s="121" t="s">
        <v>1235</v>
      </c>
    </row>
    <row r="9" s="1" customFormat="1" spans="1:4">
      <c r="A9" s="121" t="s">
        <v>1236</v>
      </c>
      <c r="B9" s="120" t="s">
        <v>1231</v>
      </c>
      <c r="C9" s="107">
        <v>5.5</v>
      </c>
      <c r="D9" s="108"/>
    </row>
    <row r="10" s="1" customFormat="1" spans="1:4">
      <c r="A10" s="123" t="s">
        <v>1237</v>
      </c>
      <c r="B10" s="116" t="s">
        <v>1231</v>
      </c>
      <c r="C10" s="124">
        <v>582</v>
      </c>
      <c r="D10" s="125"/>
    </row>
    <row r="11" s="1" customFormat="1" spans="1:4">
      <c r="A11" s="121" t="s">
        <v>1238</v>
      </c>
      <c r="B11" s="120" t="s">
        <v>1231</v>
      </c>
      <c r="C11" s="107">
        <v>210</v>
      </c>
      <c r="D11" s="108" t="s">
        <v>1239</v>
      </c>
    </row>
    <row r="12" s="1" customFormat="1" spans="1:4">
      <c r="A12" s="121" t="s">
        <v>1240</v>
      </c>
      <c r="B12" s="120" t="s">
        <v>1231</v>
      </c>
      <c r="C12" s="107">
        <v>363.1</v>
      </c>
      <c r="D12" s="108"/>
    </row>
    <row r="13" s="1" customFormat="1" spans="1:4">
      <c r="A13" s="126" t="s">
        <v>1241</v>
      </c>
      <c r="B13" s="120" t="s">
        <v>1231</v>
      </c>
      <c r="C13" s="107">
        <v>94.9</v>
      </c>
      <c r="D13" s="108" t="s">
        <v>1242</v>
      </c>
    </row>
    <row r="14" s="1" customFormat="1" ht="28.8" spans="1:4">
      <c r="A14" s="126" t="s">
        <v>1243</v>
      </c>
      <c r="B14" s="120" t="s">
        <v>1231</v>
      </c>
      <c r="C14" s="107">
        <v>188.2</v>
      </c>
      <c r="D14" s="108" t="s">
        <v>1242</v>
      </c>
    </row>
    <row r="15" s="1" customFormat="1" spans="1:4">
      <c r="A15" s="126" t="s">
        <v>1244</v>
      </c>
      <c r="B15" s="120" t="s">
        <v>1231</v>
      </c>
      <c r="C15" s="107">
        <v>80</v>
      </c>
      <c r="D15" s="108" t="s">
        <v>1245</v>
      </c>
    </row>
    <row r="16" s="1" customFormat="1" spans="1:4">
      <c r="A16" s="121" t="s">
        <v>1246</v>
      </c>
      <c r="B16" s="120" t="s">
        <v>1231</v>
      </c>
      <c r="C16" s="107">
        <v>8.9</v>
      </c>
      <c r="D16" s="108"/>
    </row>
    <row r="17" s="1" customFormat="1" spans="1:4">
      <c r="A17" s="115" t="s">
        <v>1247</v>
      </c>
      <c r="B17" s="116" t="s">
        <v>1231</v>
      </c>
      <c r="C17" s="127">
        <v>17027</v>
      </c>
      <c r="D17" s="128"/>
    </row>
    <row r="18" s="1" customFormat="1" spans="1:4">
      <c r="A18" s="129" t="s">
        <v>1248</v>
      </c>
      <c r="B18" s="120" t="s">
        <v>1231</v>
      </c>
      <c r="C18" s="107">
        <v>5000</v>
      </c>
      <c r="D18" s="108"/>
    </row>
    <row r="19" s="1" customFormat="1" spans="1:4">
      <c r="A19" s="129" t="s">
        <v>1249</v>
      </c>
      <c r="B19" s="120" t="s">
        <v>1231</v>
      </c>
      <c r="C19" s="107">
        <v>6720</v>
      </c>
      <c r="D19" s="108"/>
    </row>
    <row r="20" s="1" customFormat="1" spans="1:4">
      <c r="A20" s="129" t="s">
        <v>1250</v>
      </c>
      <c r="B20" s="120" t="s">
        <v>1231</v>
      </c>
      <c r="C20" s="107">
        <v>500</v>
      </c>
      <c r="D20" s="108"/>
    </row>
    <row r="21" s="1" customFormat="1" ht="43.2" spans="1:4">
      <c r="A21" s="129" t="s">
        <v>1251</v>
      </c>
      <c r="B21" s="120" t="s">
        <v>1231</v>
      </c>
      <c r="C21" s="107">
        <v>3680</v>
      </c>
      <c r="D21" s="108" t="s">
        <v>1252</v>
      </c>
    </row>
    <row r="22" s="1" customFormat="1" ht="28.8" spans="1:4">
      <c r="A22" s="129" t="s">
        <v>1253</v>
      </c>
      <c r="B22" s="120" t="s">
        <v>1254</v>
      </c>
      <c r="C22" s="107">
        <v>800</v>
      </c>
      <c r="D22" s="22"/>
    </row>
    <row r="23" s="1" customFormat="1" spans="1:4">
      <c r="A23" s="130" t="s">
        <v>1255</v>
      </c>
      <c r="B23" s="120" t="s">
        <v>1231</v>
      </c>
      <c r="C23" s="107">
        <v>100</v>
      </c>
      <c r="D23" s="22"/>
    </row>
    <row r="24" s="1" customFormat="1" spans="1:4">
      <c r="A24" s="131" t="s">
        <v>1256</v>
      </c>
      <c r="B24" s="120" t="s">
        <v>1231</v>
      </c>
      <c r="C24" s="107">
        <v>227</v>
      </c>
      <c r="D24" s="22"/>
    </row>
    <row r="25" s="1" customFormat="1" spans="1:4">
      <c r="A25" s="132" t="s">
        <v>1140</v>
      </c>
      <c r="B25" s="133"/>
      <c r="C25" s="134">
        <v>30</v>
      </c>
      <c r="D25" s="114"/>
    </row>
    <row r="26" s="1" customFormat="1" spans="1:4">
      <c r="A26" s="121" t="s">
        <v>1257</v>
      </c>
      <c r="B26" s="120" t="s">
        <v>1140</v>
      </c>
      <c r="C26" s="107">
        <v>30</v>
      </c>
      <c r="D26" s="22"/>
    </row>
    <row r="27" s="1" customFormat="1" spans="1:4">
      <c r="A27" s="121" t="s">
        <v>1258</v>
      </c>
      <c r="B27" s="120"/>
      <c r="C27" s="107">
        <v>30</v>
      </c>
      <c r="D27" s="22"/>
    </row>
    <row r="28" s="1" customFormat="1" spans="1:4">
      <c r="A28" s="111" t="s">
        <v>1259</v>
      </c>
      <c r="B28" s="112" t="s">
        <v>1260</v>
      </c>
      <c r="C28" s="134">
        <v>4000</v>
      </c>
      <c r="D28" s="114"/>
    </row>
    <row r="29" s="1" customFormat="1" spans="1:4">
      <c r="A29" s="135" t="s">
        <v>1216</v>
      </c>
      <c r="B29" s="17" t="s">
        <v>1260</v>
      </c>
      <c r="C29" s="107">
        <v>4000</v>
      </c>
      <c r="D29" s="22"/>
    </row>
    <row r="30" s="1" customFormat="1" spans="1:4">
      <c r="A30" s="111" t="s">
        <v>1261</v>
      </c>
      <c r="B30" s="133" t="s">
        <v>1262</v>
      </c>
      <c r="C30" s="134">
        <v>26000</v>
      </c>
      <c r="D30" s="114" t="s">
        <v>1263</v>
      </c>
    </row>
  </sheetData>
  <mergeCells count="2">
    <mergeCell ref="A1:D1"/>
    <mergeCell ref="A2:D2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workbookViewId="0">
      <selection activeCell="H24" sqref="H24"/>
    </sheetView>
  </sheetViews>
  <sheetFormatPr defaultColWidth="9" defaultRowHeight="15.6" outlineLevelRow="7" outlineLevelCol="2"/>
  <cols>
    <col min="1" max="2" width="30.7" customWidth="1"/>
    <col min="3" max="3" width="37.2" customWidth="1"/>
  </cols>
  <sheetData>
    <row r="1" ht="25.8" spans="1:3">
      <c r="A1" s="100" t="s">
        <v>1265</v>
      </c>
      <c r="B1" s="100"/>
      <c r="C1" s="100"/>
    </row>
    <row r="2" spans="1:3">
      <c r="A2" s="101" t="s">
        <v>1219</v>
      </c>
      <c r="B2" s="101"/>
      <c r="C2" s="101"/>
    </row>
    <row r="3" spans="1:3">
      <c r="A3" s="102" t="s">
        <v>1266</v>
      </c>
      <c r="B3" s="102" t="s">
        <v>22</v>
      </c>
      <c r="C3" s="102" t="s">
        <v>143</v>
      </c>
    </row>
    <row r="4" spans="1:3">
      <c r="A4" s="102"/>
      <c r="B4" s="103"/>
      <c r="C4" s="12" t="s">
        <v>1267</v>
      </c>
    </row>
    <row r="5" spans="1:3">
      <c r="A5" s="104"/>
      <c r="B5" s="105"/>
      <c r="C5" s="106"/>
    </row>
    <row r="6" spans="1:3">
      <c r="A6" s="104"/>
      <c r="B6" s="107"/>
      <c r="C6" s="106"/>
    </row>
    <row r="7" spans="1:3">
      <c r="A7" s="104"/>
      <c r="B7" s="107"/>
      <c r="C7" s="10"/>
    </row>
    <row r="8" spans="1:3">
      <c r="A8" s="104"/>
      <c r="B8" s="107"/>
      <c r="C8" s="108"/>
    </row>
  </sheetData>
  <mergeCells count="2">
    <mergeCell ref="A1:C1"/>
    <mergeCell ref="A2:C2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selection activeCell="K9" sqref="K9"/>
    </sheetView>
  </sheetViews>
  <sheetFormatPr defaultColWidth="8.1" defaultRowHeight="15.6" outlineLevelCol="7"/>
  <cols>
    <col min="1" max="1" width="17.5" style="82" customWidth="1"/>
    <col min="2" max="4" width="15.1" style="82" customWidth="1"/>
    <col min="5" max="8" width="14.3" style="82" customWidth="1"/>
    <col min="9" max="16377" width="8.1" style="82"/>
  </cols>
  <sheetData>
    <row r="1" s="82" customFormat="1" ht="17.4" spans="1:8">
      <c r="A1" s="84" t="s">
        <v>1268</v>
      </c>
      <c r="B1" s="84"/>
      <c r="C1" s="84"/>
      <c r="D1" s="84"/>
      <c r="E1" s="84"/>
      <c r="F1" s="84"/>
      <c r="G1" s="84"/>
      <c r="H1" s="84"/>
    </row>
    <row r="2" s="82" customFormat="1" ht="18.15" spans="1:8">
      <c r="A2" s="85"/>
      <c r="B2" s="85"/>
      <c r="C2" s="85"/>
      <c r="D2" s="85"/>
      <c r="E2" s="85"/>
      <c r="F2" s="85"/>
      <c r="G2" s="85" t="s">
        <v>20</v>
      </c>
      <c r="H2" s="86"/>
    </row>
    <row r="3" s="82" customFormat="1" ht="18" customHeight="1" spans="1:8">
      <c r="A3" s="87" t="s">
        <v>1185</v>
      </c>
      <c r="B3" s="88" t="s">
        <v>1186</v>
      </c>
      <c r="C3" s="88"/>
      <c r="D3" s="88"/>
      <c r="E3" s="88" t="s">
        <v>1187</v>
      </c>
      <c r="F3" s="88"/>
      <c r="G3" s="88"/>
      <c r="H3" s="88"/>
    </row>
    <row r="4" s="82" customFormat="1" ht="18" customHeight="1" spans="1:8">
      <c r="A4" s="89"/>
      <c r="B4" s="90" t="s">
        <v>1188</v>
      </c>
      <c r="C4" s="91" t="s">
        <v>1269</v>
      </c>
      <c r="D4" s="92"/>
      <c r="E4" s="90" t="s">
        <v>1188</v>
      </c>
      <c r="F4" s="91" t="s">
        <v>1269</v>
      </c>
      <c r="G4" s="92"/>
      <c r="H4" s="93"/>
    </row>
    <row r="5" s="82" customFormat="1" ht="57" customHeight="1" spans="1:8">
      <c r="A5" s="94"/>
      <c r="B5" s="95"/>
      <c r="C5" s="96" t="s">
        <v>1270</v>
      </c>
      <c r="D5" s="96" t="s">
        <v>1269</v>
      </c>
      <c r="E5" s="95"/>
      <c r="F5" s="96" t="s">
        <v>1270</v>
      </c>
      <c r="G5" s="96" t="s">
        <v>1271</v>
      </c>
      <c r="H5" s="97" t="s">
        <v>1194</v>
      </c>
    </row>
    <row r="6" s="83" customFormat="1" ht="40.95" customHeight="1" spans="1:8">
      <c r="A6" s="98" t="s">
        <v>1195</v>
      </c>
      <c r="B6" s="99">
        <v>106535</v>
      </c>
      <c r="C6" s="99">
        <f>D6</f>
        <v>106535</v>
      </c>
      <c r="D6" s="99">
        <v>106535</v>
      </c>
      <c r="E6" s="99">
        <v>106535</v>
      </c>
      <c r="F6" s="99">
        <v>106535</v>
      </c>
      <c r="G6" s="99">
        <v>106535</v>
      </c>
      <c r="H6" s="99"/>
    </row>
    <row r="11" ht="17.4" spans="1:8">
      <c r="A11" s="84" t="s">
        <v>1272</v>
      </c>
      <c r="B11" s="84"/>
      <c r="C11" s="84"/>
      <c r="D11" s="84"/>
      <c r="E11" s="84"/>
      <c r="F11" s="84"/>
      <c r="G11" s="84"/>
      <c r="H11" s="84"/>
    </row>
    <row r="12" ht="18.15" spans="1:8">
      <c r="A12" s="85"/>
      <c r="B12" s="85"/>
      <c r="C12" s="85"/>
      <c r="D12" s="85"/>
      <c r="E12" s="85"/>
      <c r="F12" s="85"/>
      <c r="G12" s="85" t="s">
        <v>20</v>
      </c>
      <c r="H12" s="86"/>
    </row>
    <row r="13" spans="1:8">
      <c r="A13" s="87" t="s">
        <v>1185</v>
      </c>
      <c r="B13" s="88" t="s">
        <v>1197</v>
      </c>
      <c r="C13" s="88"/>
      <c r="D13" s="88"/>
      <c r="E13" s="88" t="s">
        <v>1198</v>
      </c>
      <c r="F13" s="88"/>
      <c r="G13" s="88"/>
      <c r="H13" s="88"/>
    </row>
    <row r="14" spans="1:8">
      <c r="A14" s="89"/>
      <c r="B14" s="90" t="s">
        <v>1188</v>
      </c>
      <c r="C14" s="91" t="s">
        <v>1269</v>
      </c>
      <c r="D14" s="92"/>
      <c r="E14" s="90" t="s">
        <v>1188</v>
      </c>
      <c r="F14" s="91" t="s">
        <v>1269</v>
      </c>
      <c r="G14" s="92"/>
      <c r="H14" s="93"/>
    </row>
    <row r="15" ht="16.35" spans="1:8">
      <c r="A15" s="94"/>
      <c r="B15" s="95"/>
      <c r="C15" s="96" t="s">
        <v>1270</v>
      </c>
      <c r="D15" s="96" t="s">
        <v>1269</v>
      </c>
      <c r="E15" s="95"/>
      <c r="F15" s="96" t="s">
        <v>1270</v>
      </c>
      <c r="G15" s="96" t="s">
        <v>1271</v>
      </c>
      <c r="H15" s="97" t="s">
        <v>1194</v>
      </c>
    </row>
    <row r="16" spans="1:8">
      <c r="A16" s="98" t="s">
        <v>1195</v>
      </c>
      <c r="B16" s="13">
        <v>124035</v>
      </c>
      <c r="C16" s="13">
        <v>124035</v>
      </c>
      <c r="D16" s="13">
        <v>124035</v>
      </c>
      <c r="E16" s="13">
        <v>124035</v>
      </c>
      <c r="F16" s="13">
        <v>124035</v>
      </c>
      <c r="G16" s="13">
        <v>124035</v>
      </c>
      <c r="H16" s="99"/>
    </row>
  </sheetData>
  <mergeCells count="16">
    <mergeCell ref="A1:H1"/>
    <mergeCell ref="B3:D3"/>
    <mergeCell ref="E3:H3"/>
    <mergeCell ref="C4:D4"/>
    <mergeCell ref="F4:H4"/>
    <mergeCell ref="A11:H11"/>
    <mergeCell ref="B13:D13"/>
    <mergeCell ref="E13:H13"/>
    <mergeCell ref="C14:D14"/>
    <mergeCell ref="F14:H14"/>
    <mergeCell ref="A3:A5"/>
    <mergeCell ref="A13:A15"/>
    <mergeCell ref="B4:B5"/>
    <mergeCell ref="B14:B15"/>
    <mergeCell ref="E4:E5"/>
    <mergeCell ref="E14:E15"/>
  </mergeCells>
  <pageMargins left="0.7" right="0.7" top="0.75" bottom="0.75" header="0.3" footer="0.3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workbookViewId="0">
      <selection activeCell="J10" sqref="J10"/>
    </sheetView>
  </sheetViews>
  <sheetFormatPr defaultColWidth="9" defaultRowHeight="15.6" outlineLevelCol="2"/>
  <cols>
    <col min="1" max="1" width="31" style="63" customWidth="1"/>
    <col min="2" max="2" width="11.625" style="63" customWidth="1"/>
    <col min="3" max="3" width="36.125" style="63" customWidth="1"/>
    <col min="4" max="16382" width="9" style="63"/>
  </cols>
  <sheetData>
    <row r="1" ht="57.75" customHeight="1" spans="1:3">
      <c r="A1" s="76" t="s">
        <v>1273</v>
      </c>
      <c r="B1" s="76"/>
      <c r="C1" s="76"/>
    </row>
    <row r="2" s="64" customFormat="1" ht="24.95" customHeight="1" spans="1:3">
      <c r="A2" s="77"/>
      <c r="B2" s="78"/>
      <c r="C2" s="79" t="s">
        <v>20</v>
      </c>
    </row>
    <row r="3" s="65" customFormat="1" ht="33" customHeight="1" spans="1:3">
      <c r="A3" s="70" t="s">
        <v>1274</v>
      </c>
      <c r="B3" s="80" t="s">
        <v>1275</v>
      </c>
      <c r="C3" s="80" t="s">
        <v>143</v>
      </c>
    </row>
    <row r="4" s="64" customFormat="1" ht="39" customHeight="1" spans="1:3">
      <c r="A4" s="71" t="s">
        <v>1276</v>
      </c>
      <c r="B4" s="72"/>
      <c r="C4" s="72"/>
    </row>
    <row r="5" s="64" customFormat="1" ht="51" customHeight="1" spans="1:3">
      <c r="A5" s="71" t="s">
        <v>1277</v>
      </c>
      <c r="B5" s="72">
        <v>321</v>
      </c>
      <c r="C5" s="81" t="s">
        <v>1278</v>
      </c>
    </row>
    <row r="6" s="64" customFormat="1" ht="39" customHeight="1" spans="1:3">
      <c r="A6" s="71" t="s">
        <v>1279</v>
      </c>
      <c r="B6" s="72"/>
      <c r="C6" s="72"/>
    </row>
    <row r="7" s="64" customFormat="1" ht="39" customHeight="1" spans="1:3">
      <c r="A7" s="71" t="s">
        <v>1280</v>
      </c>
      <c r="B7" s="72"/>
      <c r="C7" s="72"/>
    </row>
    <row r="8" s="64" customFormat="1" ht="39" customHeight="1" spans="1:3">
      <c r="A8" s="70" t="s">
        <v>1281</v>
      </c>
      <c r="B8" s="72">
        <f>SUM(B4:B7)</f>
        <v>321</v>
      </c>
      <c r="C8" s="72"/>
    </row>
    <row r="9" s="64" customFormat="1" ht="39" customHeight="1" spans="1:3">
      <c r="A9" s="75" t="s">
        <v>1282</v>
      </c>
      <c r="B9" s="72"/>
      <c r="C9" s="72"/>
    </row>
    <row r="10" s="64" customFormat="1" ht="39" customHeight="1" spans="1:3">
      <c r="A10" s="70" t="s">
        <v>1283</v>
      </c>
      <c r="B10" s="72">
        <f>B8+B9</f>
        <v>321</v>
      </c>
      <c r="C10" s="72"/>
    </row>
    <row r="11" s="64" customFormat="1" ht="14.4"/>
  </sheetData>
  <mergeCells count="1">
    <mergeCell ref="A1:C1"/>
  </mergeCells>
  <pageMargins left="0.75" right="0.75" top="1" bottom="1" header="0.5" footer="0.5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K9" sqref="K9"/>
    </sheetView>
  </sheetViews>
  <sheetFormatPr defaultColWidth="9" defaultRowHeight="15.6" outlineLevelCol="4"/>
  <cols>
    <col min="1" max="2" width="33.9" style="63" customWidth="1"/>
    <col min="3" max="16384" width="9" style="63"/>
  </cols>
  <sheetData>
    <row r="1" ht="57.75" customHeight="1" spans="1:5">
      <c r="A1" s="66" t="s">
        <v>1284</v>
      </c>
      <c r="B1" s="66"/>
      <c r="C1" s="67"/>
      <c r="D1" s="67"/>
      <c r="E1" s="67"/>
    </row>
    <row r="2" s="64" customFormat="1" ht="24.95" customHeight="1" spans="1:2">
      <c r="A2" s="68"/>
      <c r="B2" s="69" t="s">
        <v>20</v>
      </c>
    </row>
    <row r="3" s="65" customFormat="1" ht="33" customHeight="1" spans="1:2">
      <c r="A3" s="70" t="s">
        <v>1285</v>
      </c>
      <c r="B3" s="70" t="s">
        <v>1275</v>
      </c>
    </row>
    <row r="4" s="64" customFormat="1" ht="39" customHeight="1" spans="1:2">
      <c r="A4" s="71" t="s">
        <v>1286</v>
      </c>
      <c r="B4" s="72"/>
    </row>
    <row r="5" s="64" customFormat="1" ht="51" customHeight="1" spans="1:2">
      <c r="A5" s="71" t="s">
        <v>1287</v>
      </c>
      <c r="B5" s="72"/>
    </row>
    <row r="6" s="64" customFormat="1" ht="39" customHeight="1" spans="1:2">
      <c r="A6" s="71" t="s">
        <v>1288</v>
      </c>
      <c r="B6" s="72"/>
    </row>
    <row r="7" s="64" customFormat="1" ht="39" customHeight="1" spans="1:2">
      <c r="A7" s="73"/>
      <c r="B7" s="72"/>
    </row>
    <row r="8" s="64" customFormat="1" ht="39" customHeight="1" spans="1:2">
      <c r="A8" s="70" t="s">
        <v>1289</v>
      </c>
      <c r="B8" s="74">
        <f>SUM(B4:B6)</f>
        <v>0</v>
      </c>
    </row>
    <row r="9" s="64" customFormat="1" ht="39" customHeight="1" spans="1:2">
      <c r="A9" s="75" t="s">
        <v>1261</v>
      </c>
      <c r="B9" s="72">
        <v>321</v>
      </c>
    </row>
    <row r="10" s="64" customFormat="1" ht="39" customHeight="1" spans="1:2">
      <c r="A10" s="70" t="s">
        <v>1290</v>
      </c>
      <c r="B10" s="72">
        <f>B8+B9</f>
        <v>321</v>
      </c>
    </row>
    <row r="11" s="64" customFormat="1" ht="14.4"/>
  </sheetData>
  <mergeCells count="1">
    <mergeCell ref="A1:B1"/>
  </mergeCells>
  <pageMargins left="0.75" right="0.75" top="1" bottom="1" header="0.5" footer="0.5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1"/>
  <sheetViews>
    <sheetView workbookViewId="0">
      <selection activeCell="I10" sqref="I10"/>
    </sheetView>
  </sheetViews>
  <sheetFormatPr defaultColWidth="9" defaultRowHeight="15.6"/>
  <cols>
    <col min="1" max="1" width="31" style="63" customWidth="1"/>
    <col min="2" max="2" width="11.625" style="63" customWidth="1"/>
    <col min="3" max="3" width="36.125" style="63" customWidth="1"/>
    <col min="4" max="16382" width="9" style="63"/>
  </cols>
  <sheetData>
    <row r="1" s="63" customFormat="1" ht="57.75" customHeight="1" spans="1:16384">
      <c r="A1" s="76" t="s">
        <v>1291</v>
      </c>
      <c r="B1" s="76"/>
      <c r="C1" s="76"/>
      <c r="XFC1"/>
      <c r="XFD1"/>
    </row>
    <row r="2" s="64" customFormat="1" ht="24.95" customHeight="1" spans="1:3">
      <c r="A2" s="77"/>
      <c r="B2" s="78"/>
      <c r="C2" s="79" t="s">
        <v>20</v>
      </c>
    </row>
    <row r="3" s="65" customFormat="1" ht="33" customHeight="1" spans="1:3">
      <c r="A3" s="70" t="s">
        <v>1274</v>
      </c>
      <c r="B3" s="80" t="s">
        <v>1275</v>
      </c>
      <c r="C3" s="80" t="s">
        <v>143</v>
      </c>
    </row>
    <row r="4" s="64" customFormat="1" ht="39" customHeight="1" spans="1:3">
      <c r="A4" s="71" t="s">
        <v>1276</v>
      </c>
      <c r="B4" s="72"/>
      <c r="C4" s="72"/>
    </row>
    <row r="5" s="64" customFormat="1" ht="51" customHeight="1" spans="1:3">
      <c r="A5" s="71" t="s">
        <v>1277</v>
      </c>
      <c r="B5" s="72">
        <v>321</v>
      </c>
      <c r="C5" s="81" t="s">
        <v>1278</v>
      </c>
    </row>
    <row r="6" s="64" customFormat="1" ht="39" customHeight="1" spans="1:3">
      <c r="A6" s="71" t="s">
        <v>1279</v>
      </c>
      <c r="B6" s="72"/>
      <c r="C6" s="72"/>
    </row>
    <row r="7" s="64" customFormat="1" ht="39" customHeight="1" spans="1:3">
      <c r="A7" s="71" t="s">
        <v>1280</v>
      </c>
      <c r="B7" s="72"/>
      <c r="C7" s="72"/>
    </row>
    <row r="8" s="64" customFormat="1" ht="39" customHeight="1" spans="1:3">
      <c r="A8" s="70" t="s">
        <v>1281</v>
      </c>
      <c r="B8" s="72">
        <f>SUM(B4:B7)</f>
        <v>321</v>
      </c>
      <c r="C8" s="72"/>
    </row>
    <row r="9" s="64" customFormat="1" ht="39" customHeight="1" spans="1:3">
      <c r="A9" s="75" t="s">
        <v>1282</v>
      </c>
      <c r="B9" s="72"/>
      <c r="C9" s="72"/>
    </row>
    <row r="10" s="64" customFormat="1" ht="39" customHeight="1" spans="1:3">
      <c r="A10" s="70" t="s">
        <v>1283</v>
      </c>
      <c r="B10" s="72">
        <f>B8+B9</f>
        <v>321</v>
      </c>
      <c r="C10" s="72"/>
    </row>
    <row r="11" s="64" customFormat="1" ht="14.4"/>
  </sheetData>
  <mergeCells count="1">
    <mergeCell ref="A1:C1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E8" sqref="E8"/>
    </sheetView>
  </sheetViews>
  <sheetFormatPr defaultColWidth="9" defaultRowHeight="15.6" outlineLevelCol="4"/>
  <cols>
    <col min="1" max="2" width="33.9" style="63" customWidth="1"/>
    <col min="3" max="16384" width="9" style="63"/>
  </cols>
  <sheetData>
    <row r="1" s="63" customFormat="1" ht="57.75" customHeight="1" spans="1:5">
      <c r="A1" s="66" t="s">
        <v>1292</v>
      </c>
      <c r="B1" s="66"/>
      <c r="C1" s="67"/>
      <c r="D1" s="67"/>
      <c r="E1" s="67"/>
    </row>
    <row r="2" s="64" customFormat="1" ht="24.95" customHeight="1" spans="1:2">
      <c r="A2" s="68"/>
      <c r="B2" s="69" t="s">
        <v>20</v>
      </c>
    </row>
    <row r="3" s="65" customFormat="1" ht="33" customHeight="1" spans="1:2">
      <c r="A3" s="70" t="s">
        <v>1285</v>
      </c>
      <c r="B3" s="70" t="s">
        <v>1275</v>
      </c>
    </row>
    <row r="4" s="64" customFormat="1" ht="39" customHeight="1" spans="1:2">
      <c r="A4" s="71" t="s">
        <v>1286</v>
      </c>
      <c r="B4" s="72"/>
    </row>
    <row r="5" s="64" customFormat="1" ht="51" customHeight="1" spans="1:2">
      <c r="A5" s="71" t="s">
        <v>1287</v>
      </c>
      <c r="B5" s="72"/>
    </row>
    <row r="6" s="64" customFormat="1" ht="39" customHeight="1" spans="1:2">
      <c r="A6" s="71" t="s">
        <v>1288</v>
      </c>
      <c r="B6" s="72"/>
    </row>
    <row r="7" s="64" customFormat="1" ht="39" customHeight="1" spans="1:2">
      <c r="A7" s="73"/>
      <c r="B7" s="72"/>
    </row>
    <row r="8" s="64" customFormat="1" ht="39" customHeight="1" spans="1:2">
      <c r="A8" s="70" t="s">
        <v>1289</v>
      </c>
      <c r="B8" s="74">
        <f>SUM(B4:B6)</f>
        <v>0</v>
      </c>
    </row>
    <row r="9" s="64" customFormat="1" ht="39" customHeight="1" spans="1:2">
      <c r="A9" s="75" t="s">
        <v>1261</v>
      </c>
      <c r="B9" s="72">
        <v>321</v>
      </c>
    </row>
    <row r="10" s="64" customFormat="1" ht="39" customHeight="1" spans="1:2">
      <c r="A10" s="70" t="s">
        <v>1290</v>
      </c>
      <c r="B10" s="72">
        <f>B8+B9</f>
        <v>321</v>
      </c>
    </row>
    <row r="11" s="64" customFormat="1" ht="14.4"/>
  </sheetData>
  <mergeCells count="1">
    <mergeCell ref="A1:B1"/>
  </mergeCells>
  <pageMargins left="0.75" right="0.75" top="1" bottom="1" header="0.5" footer="0.5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G20" sqref="G20"/>
    </sheetView>
  </sheetViews>
  <sheetFormatPr defaultColWidth="8.8" defaultRowHeight="15.6" outlineLevelCol="2"/>
  <cols>
    <col min="1" max="3" width="30.7" customWidth="1"/>
  </cols>
  <sheetData>
    <row r="1" ht="22.2" spans="1:3">
      <c r="A1" s="55" t="s">
        <v>1293</v>
      </c>
      <c r="B1" s="55"/>
      <c r="C1" s="55"/>
    </row>
    <row r="2" spans="1:3">
      <c r="A2" s="56" t="s">
        <v>1294</v>
      </c>
      <c r="B2" s="56"/>
      <c r="C2" s="56"/>
    </row>
    <row r="3" spans="1:3">
      <c r="A3" s="57" t="s">
        <v>1295</v>
      </c>
      <c r="B3" s="57" t="s">
        <v>1296</v>
      </c>
      <c r="C3" s="57" t="s">
        <v>190</v>
      </c>
    </row>
    <row r="4" spans="1:3">
      <c r="A4" s="58"/>
      <c r="B4" s="57" t="s">
        <v>1297</v>
      </c>
      <c r="C4" s="59">
        <f>C5+C8</f>
        <v>0</v>
      </c>
    </row>
    <row r="5" spans="1:3">
      <c r="A5" s="58"/>
      <c r="B5" s="60"/>
      <c r="C5" s="59"/>
    </row>
    <row r="6" spans="1:3">
      <c r="A6" s="58"/>
      <c r="B6" s="60"/>
      <c r="C6" s="59"/>
    </row>
    <row r="7" spans="1:3">
      <c r="A7" s="58"/>
      <c r="B7" s="61"/>
      <c r="C7" s="59"/>
    </row>
    <row r="8" spans="1:3">
      <c r="A8" s="58"/>
      <c r="B8" s="60"/>
      <c r="C8" s="59"/>
    </row>
    <row r="9" spans="1:3">
      <c r="A9" s="58"/>
      <c r="B9" s="60"/>
      <c r="C9" s="59"/>
    </row>
    <row r="10" spans="1:3">
      <c r="A10" s="58"/>
      <c r="B10" s="61"/>
      <c r="C10" s="59"/>
    </row>
    <row r="11" spans="1:3">
      <c r="A11" s="58"/>
      <c r="B11" s="61"/>
      <c r="C11" s="59"/>
    </row>
    <row r="12" spans="1:3">
      <c r="A12" s="58"/>
      <c r="B12" s="61"/>
      <c r="C12" s="59"/>
    </row>
    <row r="13" spans="1:3">
      <c r="A13" s="58"/>
      <c r="B13" s="61"/>
      <c r="C13" s="59"/>
    </row>
    <row r="14" spans="1:3">
      <c r="A14" s="58"/>
      <c r="B14" s="61"/>
      <c r="C14" s="59"/>
    </row>
    <row r="15" spans="1:3">
      <c r="A15" s="58"/>
      <c r="B15" s="61"/>
      <c r="C15" s="59"/>
    </row>
    <row r="16" spans="1:3">
      <c r="A16" s="58"/>
      <c r="B16" s="61"/>
      <c r="C16" s="59"/>
    </row>
    <row r="17" spans="1:3">
      <c r="A17" s="58"/>
      <c r="B17" s="61"/>
      <c r="C17" s="59"/>
    </row>
    <row r="18" spans="1:3">
      <c r="A18" s="58"/>
      <c r="B18" s="61"/>
      <c r="C18" s="59"/>
    </row>
    <row r="19" spans="1:3">
      <c r="A19" s="58"/>
      <c r="B19" s="61"/>
      <c r="C19" s="59"/>
    </row>
    <row r="20" spans="1:3">
      <c r="A20" s="58"/>
      <c r="B20" s="60"/>
      <c r="C20" s="59"/>
    </row>
    <row r="21" spans="1:3">
      <c r="A21" s="58"/>
      <c r="B21" s="61"/>
      <c r="C21" s="59"/>
    </row>
    <row r="22" spans="1:3">
      <c r="A22" s="58"/>
      <c r="B22" s="60"/>
      <c r="C22" s="59"/>
    </row>
    <row r="23" spans="1:3">
      <c r="A23" s="58"/>
      <c r="B23" s="61"/>
      <c r="C23" s="59"/>
    </row>
    <row r="24" spans="1:3">
      <c r="A24" s="58"/>
      <c r="B24" s="61"/>
      <c r="C24" s="59"/>
    </row>
    <row r="25" spans="1:3">
      <c r="A25" s="58"/>
      <c r="B25" s="61"/>
      <c r="C25" s="59"/>
    </row>
    <row r="26" spans="1:3">
      <c r="A26" s="58"/>
      <c r="B26" s="60"/>
      <c r="C26" s="59"/>
    </row>
    <row r="27" spans="1:3">
      <c r="A27" s="58"/>
      <c r="B27" s="61"/>
      <c r="C27" s="59"/>
    </row>
    <row r="28" spans="1:3">
      <c r="A28" s="62" t="s">
        <v>1298</v>
      </c>
      <c r="B28" s="62"/>
      <c r="C28" s="62"/>
    </row>
  </sheetData>
  <mergeCells count="3">
    <mergeCell ref="A1:C1"/>
    <mergeCell ref="A2:C2"/>
    <mergeCell ref="A28:C28"/>
  </mergeCells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H23"/>
  <sheetViews>
    <sheetView showZeros="0" workbookViewId="0">
      <selection activeCell="I13" sqref="I13"/>
    </sheetView>
  </sheetViews>
  <sheetFormatPr defaultColWidth="9" defaultRowHeight="14.4" outlineLevelCol="7"/>
  <cols>
    <col min="1" max="1" width="33.875" style="35" customWidth="1"/>
    <col min="2" max="4" width="19.75" style="36" customWidth="1"/>
    <col min="5" max="6" width="24.5" style="36" hidden="1" customWidth="1"/>
    <col min="7" max="7" width="7.625" style="36" hidden="1" customWidth="1"/>
    <col min="8" max="8" width="25.875" style="36" customWidth="1"/>
    <col min="9" max="16384" width="9" style="35"/>
  </cols>
  <sheetData>
    <row r="1" ht="33" customHeight="1" spans="1:8">
      <c r="A1" s="37" t="s">
        <v>1299</v>
      </c>
      <c r="B1" s="38"/>
      <c r="C1" s="39"/>
      <c r="D1" s="38"/>
      <c r="E1" s="38"/>
      <c r="F1" s="38"/>
      <c r="G1" s="38"/>
      <c r="H1" s="38"/>
    </row>
    <row r="2" ht="15.95" customHeight="1" spans="1:8">
      <c r="A2" s="40"/>
      <c r="B2" s="41"/>
      <c r="C2" s="42"/>
      <c r="D2" s="41"/>
      <c r="E2" s="41"/>
      <c r="F2" s="41"/>
      <c r="G2" s="41"/>
      <c r="H2" s="43" t="s">
        <v>20</v>
      </c>
    </row>
    <row r="3" ht="42" customHeight="1" spans="1:8">
      <c r="A3" s="44" t="s">
        <v>1300</v>
      </c>
      <c r="B3" s="45" t="s">
        <v>1188</v>
      </c>
      <c r="C3" s="46" t="s">
        <v>1301</v>
      </c>
      <c r="D3" s="47" t="s">
        <v>1302</v>
      </c>
      <c r="E3" s="48" t="s">
        <v>1303</v>
      </c>
      <c r="F3" s="48" t="s">
        <v>1304</v>
      </c>
      <c r="G3" s="49" t="s">
        <v>1305</v>
      </c>
      <c r="H3" s="46" t="s">
        <v>1306</v>
      </c>
    </row>
    <row r="4" ht="20.1" customHeight="1" spans="1:8">
      <c r="A4" s="50" t="s">
        <v>1282</v>
      </c>
      <c r="B4" s="51">
        <f t="shared" ref="B4:B15" si="0">SUM(C4:H4)</f>
        <v>26744</v>
      </c>
      <c r="C4" s="51">
        <v>22292</v>
      </c>
      <c r="D4" s="51">
        <v>3054</v>
      </c>
      <c r="E4" s="51"/>
      <c r="F4" s="51"/>
      <c r="G4" s="51"/>
      <c r="H4" s="51">
        <v>1398</v>
      </c>
    </row>
    <row r="5" ht="20.1" customHeight="1" spans="1:8">
      <c r="A5" s="52" t="s">
        <v>1307</v>
      </c>
      <c r="B5" s="51">
        <f t="shared" si="0"/>
        <v>34678</v>
      </c>
      <c r="C5" s="51">
        <f t="shared" ref="C5:H5" si="1">SUM(C6:C11)</f>
        <v>10772</v>
      </c>
      <c r="D5" s="51">
        <f t="shared" si="1"/>
        <v>23755</v>
      </c>
      <c r="E5" s="51">
        <f t="shared" si="1"/>
        <v>0</v>
      </c>
      <c r="F5" s="51">
        <f t="shared" si="1"/>
        <v>0</v>
      </c>
      <c r="G5" s="51">
        <f t="shared" si="1"/>
        <v>0</v>
      </c>
      <c r="H5" s="51">
        <f t="shared" si="1"/>
        <v>151</v>
      </c>
    </row>
    <row r="6" ht="20.1" customHeight="1" spans="1:8">
      <c r="A6" s="53" t="s">
        <v>1308</v>
      </c>
      <c r="B6" s="51">
        <f t="shared" si="0"/>
        <v>14432</v>
      </c>
      <c r="C6" s="51">
        <v>2030</v>
      </c>
      <c r="D6" s="51">
        <v>12267</v>
      </c>
      <c r="E6" s="51"/>
      <c r="F6" s="51"/>
      <c r="G6" s="51"/>
      <c r="H6" s="51">
        <v>135</v>
      </c>
    </row>
    <row r="7" ht="20.1" customHeight="1" spans="1:8">
      <c r="A7" s="53" t="s">
        <v>1309</v>
      </c>
      <c r="B7" s="51">
        <f t="shared" si="0"/>
        <v>19879</v>
      </c>
      <c r="C7" s="51">
        <v>8631</v>
      </c>
      <c r="D7" s="51">
        <v>11248</v>
      </c>
      <c r="E7" s="51"/>
      <c r="F7" s="51"/>
      <c r="G7" s="51"/>
      <c r="H7" s="51"/>
    </row>
    <row r="8" ht="20.1" customHeight="1" spans="1:8">
      <c r="A8" s="54" t="s">
        <v>1310</v>
      </c>
      <c r="B8" s="51">
        <f t="shared" si="0"/>
        <v>133</v>
      </c>
      <c r="C8" s="51">
        <v>95</v>
      </c>
      <c r="D8" s="51">
        <v>25</v>
      </c>
      <c r="E8" s="51"/>
      <c r="F8" s="51"/>
      <c r="G8" s="51"/>
      <c r="H8" s="51">
        <v>13</v>
      </c>
    </row>
    <row r="9" ht="20.1" customHeight="1" spans="1:8">
      <c r="A9" s="54" t="s">
        <v>1311</v>
      </c>
      <c r="B9" s="51">
        <f t="shared" si="0"/>
        <v>0</v>
      </c>
      <c r="C9" s="51">
        <v>0</v>
      </c>
      <c r="D9" s="51">
        <v>0</v>
      </c>
      <c r="E9" s="51"/>
      <c r="F9" s="51"/>
      <c r="G9" s="51"/>
      <c r="H9" s="51">
        <v>0</v>
      </c>
    </row>
    <row r="10" ht="20.1" customHeight="1" spans="1:8">
      <c r="A10" s="54" t="s">
        <v>1312</v>
      </c>
      <c r="B10" s="51">
        <f t="shared" si="0"/>
        <v>231</v>
      </c>
      <c r="C10" s="51">
        <v>14</v>
      </c>
      <c r="D10" s="51">
        <v>215</v>
      </c>
      <c r="E10" s="51"/>
      <c r="F10" s="51"/>
      <c r="G10" s="51"/>
      <c r="H10" s="51">
        <v>2</v>
      </c>
    </row>
    <row r="11" ht="20.1" customHeight="1" spans="1:8">
      <c r="A11" s="54" t="s">
        <v>1313</v>
      </c>
      <c r="B11" s="51">
        <f t="shared" si="0"/>
        <v>3</v>
      </c>
      <c r="C11" s="51">
        <v>2</v>
      </c>
      <c r="D11" s="51"/>
      <c r="E11" s="51"/>
      <c r="F11" s="51"/>
      <c r="G11" s="51"/>
      <c r="H11" s="51">
        <v>1</v>
      </c>
    </row>
    <row r="12" ht="20.1" customHeight="1" spans="1:8">
      <c r="A12" s="53" t="s">
        <v>1314</v>
      </c>
      <c r="B12" s="51">
        <f t="shared" si="0"/>
        <v>33122</v>
      </c>
      <c r="C12" s="51">
        <f t="shared" ref="C12:H12" si="2">SUM(C13:C21)</f>
        <v>8682</v>
      </c>
      <c r="D12" s="51">
        <f t="shared" si="2"/>
        <v>24339</v>
      </c>
      <c r="E12" s="51">
        <f t="shared" si="2"/>
        <v>0</v>
      </c>
      <c r="F12" s="51">
        <f t="shared" si="2"/>
        <v>0</v>
      </c>
      <c r="G12" s="51">
        <f t="shared" si="2"/>
        <v>0</v>
      </c>
      <c r="H12" s="51">
        <f t="shared" si="2"/>
        <v>101</v>
      </c>
    </row>
    <row r="13" ht="20.1" customHeight="1" spans="1:8">
      <c r="A13" s="53" t="s">
        <v>1315</v>
      </c>
      <c r="B13" s="51">
        <f t="shared" si="0"/>
        <v>32865</v>
      </c>
      <c r="C13" s="51">
        <v>8678</v>
      </c>
      <c r="D13" s="51">
        <v>24139</v>
      </c>
      <c r="E13" s="51"/>
      <c r="F13" s="51"/>
      <c r="G13" s="51"/>
      <c r="H13" s="51">
        <v>48</v>
      </c>
    </row>
    <row r="14" ht="20.1" customHeight="1" spans="1:8">
      <c r="A14" s="53" t="s">
        <v>1316</v>
      </c>
      <c r="B14" s="51">
        <f t="shared" si="0"/>
        <v>204</v>
      </c>
      <c r="C14" s="51">
        <v>4</v>
      </c>
      <c r="D14" s="51">
        <v>200</v>
      </c>
      <c r="E14" s="51"/>
      <c r="F14" s="51"/>
      <c r="G14" s="51"/>
      <c r="H14" s="51"/>
    </row>
    <row r="15" ht="20.1" customHeight="1" spans="1:8">
      <c r="A15" s="54" t="s">
        <v>1317</v>
      </c>
      <c r="B15" s="51">
        <f t="shared" si="0"/>
        <v>2</v>
      </c>
      <c r="C15" s="51"/>
      <c r="D15" s="51"/>
      <c r="E15" s="51"/>
      <c r="F15" s="51"/>
      <c r="G15" s="51"/>
      <c r="H15" s="51">
        <v>2</v>
      </c>
    </row>
    <row r="16" ht="20.1" customHeight="1" spans="1:8">
      <c r="A16" s="53" t="s">
        <v>1318</v>
      </c>
      <c r="B16" s="51"/>
      <c r="C16" s="51"/>
      <c r="D16" s="51"/>
      <c r="E16" s="51"/>
      <c r="F16" s="51"/>
      <c r="G16" s="51"/>
      <c r="H16" s="51"/>
    </row>
    <row r="17" ht="20.1" customHeight="1" spans="1:8">
      <c r="A17" s="53" t="s">
        <v>1319</v>
      </c>
      <c r="B17" s="51"/>
      <c r="C17" s="51"/>
      <c r="D17" s="51"/>
      <c r="E17" s="51"/>
      <c r="F17" s="51"/>
      <c r="G17" s="51"/>
      <c r="H17" s="51"/>
    </row>
    <row r="18" ht="20.1" customHeight="1" spans="1:8">
      <c r="A18" s="53" t="s">
        <v>1320</v>
      </c>
      <c r="B18" s="51"/>
      <c r="C18" s="51"/>
      <c r="D18" s="51"/>
      <c r="E18" s="51"/>
      <c r="F18" s="51"/>
      <c r="G18" s="51"/>
      <c r="H18" s="51"/>
    </row>
    <row r="19" ht="20.1" customHeight="1" spans="1:8">
      <c r="A19" s="53" t="s">
        <v>1321</v>
      </c>
      <c r="B19" s="51">
        <f t="shared" ref="B19:B23" si="3">SUM(C19:H19)</f>
        <v>35</v>
      </c>
      <c r="C19" s="51"/>
      <c r="D19" s="51"/>
      <c r="E19" s="51"/>
      <c r="F19" s="51"/>
      <c r="G19" s="51"/>
      <c r="H19" s="51">
        <v>35</v>
      </c>
    </row>
    <row r="20" ht="20.1" customHeight="1" spans="1:8">
      <c r="A20" s="53" t="s">
        <v>1322</v>
      </c>
      <c r="B20" s="51">
        <f t="shared" si="3"/>
        <v>2</v>
      </c>
      <c r="C20" s="51"/>
      <c r="D20" s="51"/>
      <c r="E20" s="51"/>
      <c r="F20" s="51"/>
      <c r="G20" s="51"/>
      <c r="H20" s="51">
        <v>2</v>
      </c>
    </row>
    <row r="21" ht="20.1" customHeight="1" spans="1:8">
      <c r="A21" s="53" t="s">
        <v>1323</v>
      </c>
      <c r="B21" s="51">
        <f t="shared" si="3"/>
        <v>14</v>
      </c>
      <c r="C21" s="51"/>
      <c r="D21" s="51"/>
      <c r="E21" s="51"/>
      <c r="F21" s="51"/>
      <c r="G21" s="51"/>
      <c r="H21" s="51">
        <v>14</v>
      </c>
    </row>
    <row r="22" ht="20.1" customHeight="1" spans="1:8">
      <c r="A22" s="52" t="s">
        <v>1324</v>
      </c>
      <c r="B22" s="51">
        <f t="shared" si="3"/>
        <v>1556</v>
      </c>
      <c r="C22" s="51">
        <f t="shared" ref="C22:H22" si="4">C5-C12</f>
        <v>2090</v>
      </c>
      <c r="D22" s="51">
        <f t="shared" si="4"/>
        <v>-584</v>
      </c>
      <c r="E22" s="51">
        <f t="shared" si="4"/>
        <v>0</v>
      </c>
      <c r="F22" s="51">
        <f t="shared" si="4"/>
        <v>0</v>
      </c>
      <c r="G22" s="51">
        <f t="shared" si="4"/>
        <v>0</v>
      </c>
      <c r="H22" s="51">
        <f t="shared" si="4"/>
        <v>50</v>
      </c>
    </row>
    <row r="23" ht="20.1" customHeight="1" spans="1:8">
      <c r="A23" s="53" t="s">
        <v>1325</v>
      </c>
      <c r="B23" s="51">
        <f t="shared" si="3"/>
        <v>28300</v>
      </c>
      <c r="C23" s="51">
        <f t="shared" ref="C23:H23" si="5">C22+C4</f>
        <v>24382</v>
      </c>
      <c r="D23" s="51">
        <f t="shared" si="5"/>
        <v>2470</v>
      </c>
      <c r="E23" s="51">
        <f t="shared" si="5"/>
        <v>0</v>
      </c>
      <c r="F23" s="51">
        <f t="shared" si="5"/>
        <v>0</v>
      </c>
      <c r="G23" s="51">
        <f t="shared" si="5"/>
        <v>0</v>
      </c>
      <c r="H23" s="51">
        <f t="shared" si="5"/>
        <v>1448</v>
      </c>
    </row>
  </sheetData>
  <mergeCells count="1">
    <mergeCell ref="A1:H1"/>
  </mergeCells>
  <printOptions horizontalCentered="1"/>
  <pageMargins left="0.751388888888889" right="0.511805555555556" top="0.511805555555556" bottom="0.471527777777778" header="0.313888888888889" footer="0.275"/>
  <pageSetup paperSize="8" firstPageNumber="24" orientation="landscape" useFirstPageNumber="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H10"/>
  <sheetViews>
    <sheetView showZeros="0" workbookViewId="0">
      <selection activeCell="J19" sqref="J19"/>
    </sheetView>
  </sheetViews>
  <sheetFormatPr defaultColWidth="9" defaultRowHeight="14.4" outlineLevelCol="7"/>
  <cols>
    <col min="1" max="1" width="33.875" style="35" customWidth="1"/>
    <col min="2" max="4" width="19.75" style="36" customWidth="1"/>
    <col min="5" max="6" width="24.5" style="36" hidden="1" customWidth="1"/>
    <col min="7" max="7" width="7.625" style="36" hidden="1" customWidth="1"/>
    <col min="8" max="8" width="25.875" style="36" customWidth="1"/>
    <col min="9" max="16384" width="9" style="35"/>
  </cols>
  <sheetData>
    <row r="1" ht="33" customHeight="1" spans="1:8">
      <c r="A1" s="37" t="s">
        <v>1326</v>
      </c>
      <c r="B1" s="38"/>
      <c r="C1" s="39"/>
      <c r="D1" s="38"/>
      <c r="E1" s="38"/>
      <c r="F1" s="38"/>
      <c r="G1" s="38"/>
      <c r="H1" s="38"/>
    </row>
    <row r="2" ht="15.95" customHeight="1" spans="1:8">
      <c r="A2" s="40"/>
      <c r="B2" s="41"/>
      <c r="C2" s="42"/>
      <c r="D2" s="41"/>
      <c r="E2" s="41"/>
      <c r="F2" s="41"/>
      <c r="G2" s="41"/>
      <c r="H2" s="43" t="s">
        <v>20</v>
      </c>
    </row>
    <row r="3" ht="42" customHeight="1" spans="1:8">
      <c r="A3" s="44" t="s">
        <v>1300</v>
      </c>
      <c r="B3" s="45" t="s">
        <v>1188</v>
      </c>
      <c r="C3" s="46" t="s">
        <v>1301</v>
      </c>
      <c r="D3" s="47" t="s">
        <v>1302</v>
      </c>
      <c r="E3" s="48" t="s">
        <v>1303</v>
      </c>
      <c r="F3" s="48" t="s">
        <v>1304</v>
      </c>
      <c r="G3" s="49" t="s">
        <v>1305</v>
      </c>
      <c r="H3" s="46" t="s">
        <v>1306</v>
      </c>
    </row>
    <row r="4" ht="20.1" customHeight="1" spans="1:8">
      <c r="A4" s="52" t="s">
        <v>1307</v>
      </c>
      <c r="B4" s="51">
        <f t="shared" ref="B4:B14" si="0">SUM(C4:H4)</f>
        <v>34678</v>
      </c>
      <c r="C4" s="51">
        <f t="shared" ref="C4:H4" si="1">SUM(C5:C10)</f>
        <v>10772</v>
      </c>
      <c r="D4" s="51">
        <f t="shared" si="1"/>
        <v>23755</v>
      </c>
      <c r="E4" s="51">
        <f t="shared" si="1"/>
        <v>0</v>
      </c>
      <c r="F4" s="51">
        <f t="shared" si="1"/>
        <v>0</v>
      </c>
      <c r="G4" s="51">
        <f t="shared" si="1"/>
        <v>0</v>
      </c>
      <c r="H4" s="51">
        <f t="shared" si="1"/>
        <v>151</v>
      </c>
    </row>
    <row r="5" ht="20.1" customHeight="1" spans="1:8">
      <c r="A5" s="53" t="s">
        <v>1308</v>
      </c>
      <c r="B5" s="51">
        <f t="shared" si="0"/>
        <v>14432</v>
      </c>
      <c r="C5" s="51">
        <v>2030</v>
      </c>
      <c r="D5" s="51">
        <v>12267</v>
      </c>
      <c r="E5" s="51"/>
      <c r="F5" s="51"/>
      <c r="G5" s="51"/>
      <c r="H5" s="51">
        <v>135</v>
      </c>
    </row>
    <row r="6" ht="20.1" customHeight="1" spans="1:8">
      <c r="A6" s="53" t="s">
        <v>1309</v>
      </c>
      <c r="B6" s="51">
        <f t="shared" si="0"/>
        <v>19879</v>
      </c>
      <c r="C6" s="51">
        <v>8631</v>
      </c>
      <c r="D6" s="51">
        <v>11248</v>
      </c>
      <c r="E6" s="51"/>
      <c r="F6" s="51"/>
      <c r="G6" s="51"/>
      <c r="H6" s="51"/>
    </row>
    <row r="7" ht="20.1" customHeight="1" spans="1:8">
      <c r="A7" s="54" t="s">
        <v>1310</v>
      </c>
      <c r="B7" s="51">
        <f t="shared" si="0"/>
        <v>133</v>
      </c>
      <c r="C7" s="51">
        <v>95</v>
      </c>
      <c r="D7" s="51">
        <v>25</v>
      </c>
      <c r="E7" s="51"/>
      <c r="F7" s="51"/>
      <c r="G7" s="51"/>
      <c r="H7" s="51">
        <v>13</v>
      </c>
    </row>
    <row r="8" ht="20.1" customHeight="1" spans="1:8">
      <c r="A8" s="54" t="s">
        <v>1311</v>
      </c>
      <c r="B8" s="51">
        <f t="shared" si="0"/>
        <v>0</v>
      </c>
      <c r="C8" s="51">
        <v>0</v>
      </c>
      <c r="D8" s="51">
        <v>0</v>
      </c>
      <c r="E8" s="51"/>
      <c r="F8" s="51"/>
      <c r="G8" s="51"/>
      <c r="H8" s="51">
        <v>0</v>
      </c>
    </row>
    <row r="9" ht="20.1" customHeight="1" spans="1:8">
      <c r="A9" s="54" t="s">
        <v>1312</v>
      </c>
      <c r="B9" s="51">
        <f t="shared" si="0"/>
        <v>231</v>
      </c>
      <c r="C9" s="51">
        <v>14</v>
      </c>
      <c r="D9" s="51">
        <v>215</v>
      </c>
      <c r="E9" s="51"/>
      <c r="F9" s="51"/>
      <c r="G9" s="51"/>
      <c r="H9" s="51">
        <v>2</v>
      </c>
    </row>
    <row r="10" ht="20.1" customHeight="1" spans="1:8">
      <c r="A10" s="54" t="s">
        <v>1313</v>
      </c>
      <c r="B10" s="51">
        <f t="shared" si="0"/>
        <v>3</v>
      </c>
      <c r="C10" s="51">
        <v>2</v>
      </c>
      <c r="D10" s="51"/>
      <c r="E10" s="51"/>
      <c r="F10" s="51"/>
      <c r="G10" s="51"/>
      <c r="H10" s="51">
        <v>1</v>
      </c>
    </row>
  </sheetData>
  <mergeCells count="1">
    <mergeCell ref="A1:H1"/>
  </mergeCells>
  <printOptions horizontalCentered="1"/>
  <pageMargins left="0.751388888888889" right="0.511805555555556" top="0.511805555555556" bottom="0.471527777777778" header="0.313888888888889" footer="0.275"/>
  <pageSetup paperSize="8" firstPageNumber="24" orientation="landscape" useFirstPageNumber="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H23"/>
  <sheetViews>
    <sheetView showZeros="0" workbookViewId="0">
      <selection activeCell="K19" sqref="K19"/>
    </sheetView>
  </sheetViews>
  <sheetFormatPr defaultColWidth="9" defaultRowHeight="14.4" outlineLevelCol="7"/>
  <cols>
    <col min="1" max="1" width="33.875" style="35" customWidth="1"/>
    <col min="2" max="4" width="19.75" style="36" customWidth="1"/>
    <col min="5" max="6" width="24.5" style="36" hidden="1" customWidth="1"/>
    <col min="7" max="7" width="7.625" style="36" hidden="1" customWidth="1"/>
    <col min="8" max="8" width="25.875" style="36" customWidth="1"/>
    <col min="9" max="16384" width="9" style="35"/>
  </cols>
  <sheetData>
    <row r="1" ht="33" customHeight="1" spans="1:8">
      <c r="A1" s="37" t="s">
        <v>1327</v>
      </c>
      <c r="B1" s="38"/>
      <c r="C1" s="39"/>
      <c r="D1" s="38"/>
      <c r="E1" s="38"/>
      <c r="F1" s="38"/>
      <c r="G1" s="38"/>
      <c r="H1" s="38"/>
    </row>
    <row r="2" ht="15.95" customHeight="1" spans="1:8">
      <c r="A2" s="40"/>
      <c r="B2" s="41"/>
      <c r="C2" s="42"/>
      <c r="D2" s="41"/>
      <c r="E2" s="41"/>
      <c r="F2" s="41"/>
      <c r="G2" s="41"/>
      <c r="H2" s="43" t="s">
        <v>20</v>
      </c>
    </row>
    <row r="3" ht="42" customHeight="1" spans="1:8">
      <c r="A3" s="44" t="s">
        <v>1300</v>
      </c>
      <c r="B3" s="45" t="s">
        <v>1188</v>
      </c>
      <c r="C3" s="46" t="s">
        <v>1301</v>
      </c>
      <c r="D3" s="47" t="s">
        <v>1302</v>
      </c>
      <c r="E3" s="48" t="s">
        <v>1303</v>
      </c>
      <c r="F3" s="48" t="s">
        <v>1304</v>
      </c>
      <c r="G3" s="49" t="s">
        <v>1305</v>
      </c>
      <c r="H3" s="46" t="s">
        <v>1306</v>
      </c>
    </row>
    <row r="4" ht="20.1" customHeight="1" spans="1:8">
      <c r="A4" s="50" t="s">
        <v>1282</v>
      </c>
      <c r="B4" s="51">
        <f t="shared" ref="B4:B15" si="0">SUM(C4:H4)</f>
        <v>26744</v>
      </c>
      <c r="C4" s="51">
        <v>22292</v>
      </c>
      <c r="D4" s="51">
        <v>3054</v>
      </c>
      <c r="E4" s="51"/>
      <c r="F4" s="51"/>
      <c r="G4" s="51"/>
      <c r="H4" s="51">
        <v>1398</v>
      </c>
    </row>
    <row r="5" ht="20.1" customHeight="1" spans="1:8">
      <c r="A5" s="52" t="s">
        <v>1307</v>
      </c>
      <c r="B5" s="51">
        <f t="shared" si="0"/>
        <v>34678</v>
      </c>
      <c r="C5" s="51">
        <f t="shared" ref="C5:H5" si="1">SUM(C6:C11)</f>
        <v>10772</v>
      </c>
      <c r="D5" s="51">
        <f t="shared" si="1"/>
        <v>23755</v>
      </c>
      <c r="E5" s="51">
        <f t="shared" si="1"/>
        <v>0</v>
      </c>
      <c r="F5" s="51">
        <f t="shared" si="1"/>
        <v>0</v>
      </c>
      <c r="G5" s="51">
        <f t="shared" si="1"/>
        <v>0</v>
      </c>
      <c r="H5" s="51">
        <f t="shared" si="1"/>
        <v>151</v>
      </c>
    </row>
    <row r="6" ht="20.1" customHeight="1" spans="1:8">
      <c r="A6" s="53" t="s">
        <v>1308</v>
      </c>
      <c r="B6" s="51">
        <f t="shared" si="0"/>
        <v>14432</v>
      </c>
      <c r="C6" s="51">
        <v>2030</v>
      </c>
      <c r="D6" s="51">
        <v>12267</v>
      </c>
      <c r="E6" s="51"/>
      <c r="F6" s="51"/>
      <c r="G6" s="51"/>
      <c r="H6" s="51">
        <v>135</v>
      </c>
    </row>
    <row r="7" ht="20.1" customHeight="1" spans="1:8">
      <c r="A7" s="53" t="s">
        <v>1309</v>
      </c>
      <c r="B7" s="51">
        <f t="shared" si="0"/>
        <v>19879</v>
      </c>
      <c r="C7" s="51">
        <v>8631</v>
      </c>
      <c r="D7" s="51">
        <v>11248</v>
      </c>
      <c r="E7" s="51"/>
      <c r="F7" s="51"/>
      <c r="G7" s="51"/>
      <c r="H7" s="51"/>
    </row>
    <row r="8" ht="20.1" customHeight="1" spans="1:8">
      <c r="A8" s="54" t="s">
        <v>1310</v>
      </c>
      <c r="B8" s="51">
        <f t="shared" si="0"/>
        <v>133</v>
      </c>
      <c r="C8" s="51">
        <v>95</v>
      </c>
      <c r="D8" s="51">
        <v>25</v>
      </c>
      <c r="E8" s="51"/>
      <c r="F8" s="51"/>
      <c r="G8" s="51"/>
      <c r="H8" s="51">
        <v>13</v>
      </c>
    </row>
    <row r="9" ht="20.1" customHeight="1" spans="1:8">
      <c r="A9" s="54" t="s">
        <v>1311</v>
      </c>
      <c r="B9" s="51">
        <f t="shared" si="0"/>
        <v>0</v>
      </c>
      <c r="C9" s="51">
        <v>0</v>
      </c>
      <c r="D9" s="51">
        <v>0</v>
      </c>
      <c r="E9" s="51"/>
      <c r="F9" s="51"/>
      <c r="G9" s="51"/>
      <c r="H9" s="51">
        <v>0</v>
      </c>
    </row>
    <row r="10" ht="20.1" customHeight="1" spans="1:8">
      <c r="A10" s="54" t="s">
        <v>1312</v>
      </c>
      <c r="B10" s="51">
        <f t="shared" si="0"/>
        <v>231</v>
      </c>
      <c r="C10" s="51">
        <v>14</v>
      </c>
      <c r="D10" s="51">
        <v>215</v>
      </c>
      <c r="E10" s="51"/>
      <c r="F10" s="51"/>
      <c r="G10" s="51"/>
      <c r="H10" s="51">
        <v>2</v>
      </c>
    </row>
    <row r="11" ht="20.1" customHeight="1" spans="1:8">
      <c r="A11" s="54" t="s">
        <v>1313</v>
      </c>
      <c r="B11" s="51">
        <f t="shared" si="0"/>
        <v>3</v>
      </c>
      <c r="C11" s="51">
        <v>2</v>
      </c>
      <c r="D11" s="51"/>
      <c r="E11" s="51"/>
      <c r="F11" s="51"/>
      <c r="G11" s="51"/>
      <c r="H11" s="51">
        <v>1</v>
      </c>
    </row>
    <row r="12" ht="20.1" customHeight="1" spans="1:8">
      <c r="A12" s="53" t="s">
        <v>1314</v>
      </c>
      <c r="B12" s="51">
        <f t="shared" si="0"/>
        <v>33122</v>
      </c>
      <c r="C12" s="51">
        <f t="shared" ref="C12:H12" si="2">SUM(C13:C21)</f>
        <v>8682</v>
      </c>
      <c r="D12" s="51">
        <f t="shared" si="2"/>
        <v>24339</v>
      </c>
      <c r="E12" s="51">
        <f t="shared" si="2"/>
        <v>0</v>
      </c>
      <c r="F12" s="51">
        <f t="shared" si="2"/>
        <v>0</v>
      </c>
      <c r="G12" s="51">
        <f t="shared" si="2"/>
        <v>0</v>
      </c>
      <c r="H12" s="51">
        <f t="shared" si="2"/>
        <v>101</v>
      </c>
    </row>
    <row r="13" ht="20.1" customHeight="1" spans="1:8">
      <c r="A13" s="53" t="s">
        <v>1315</v>
      </c>
      <c r="B13" s="51">
        <f t="shared" si="0"/>
        <v>32865</v>
      </c>
      <c r="C13" s="51">
        <v>8678</v>
      </c>
      <c r="D13" s="51">
        <v>24139</v>
      </c>
      <c r="E13" s="51"/>
      <c r="F13" s="51"/>
      <c r="G13" s="51"/>
      <c r="H13" s="51">
        <v>48</v>
      </c>
    </row>
    <row r="14" ht="20.1" customHeight="1" spans="1:8">
      <c r="A14" s="53" t="s">
        <v>1316</v>
      </c>
      <c r="B14" s="51">
        <f t="shared" si="0"/>
        <v>204</v>
      </c>
      <c r="C14" s="51">
        <v>4</v>
      </c>
      <c r="D14" s="51">
        <v>200</v>
      </c>
      <c r="E14" s="51"/>
      <c r="F14" s="51"/>
      <c r="G14" s="51"/>
      <c r="H14" s="51"/>
    </row>
    <row r="15" ht="20.1" customHeight="1" spans="1:8">
      <c r="A15" s="54" t="s">
        <v>1317</v>
      </c>
      <c r="B15" s="51">
        <f t="shared" si="0"/>
        <v>2</v>
      </c>
      <c r="C15" s="51"/>
      <c r="D15" s="51"/>
      <c r="E15" s="51"/>
      <c r="F15" s="51"/>
      <c r="G15" s="51"/>
      <c r="H15" s="51">
        <v>2</v>
      </c>
    </row>
    <row r="16" ht="20.1" customHeight="1" spans="1:8">
      <c r="A16" s="53" t="s">
        <v>1318</v>
      </c>
      <c r="B16" s="51"/>
      <c r="C16" s="51"/>
      <c r="D16" s="51"/>
      <c r="E16" s="51"/>
      <c r="F16" s="51"/>
      <c r="G16" s="51"/>
      <c r="H16" s="51"/>
    </row>
    <row r="17" ht="20.1" customHeight="1" spans="1:8">
      <c r="A17" s="53" t="s">
        <v>1319</v>
      </c>
      <c r="B17" s="51"/>
      <c r="C17" s="51"/>
      <c r="D17" s="51"/>
      <c r="E17" s="51"/>
      <c r="F17" s="51"/>
      <c r="G17" s="51"/>
      <c r="H17" s="51"/>
    </row>
    <row r="18" ht="20.1" customHeight="1" spans="1:8">
      <c r="A18" s="53" t="s">
        <v>1320</v>
      </c>
      <c r="B18" s="51"/>
      <c r="C18" s="51"/>
      <c r="D18" s="51"/>
      <c r="E18" s="51"/>
      <c r="F18" s="51"/>
      <c r="G18" s="51"/>
      <c r="H18" s="51"/>
    </row>
    <row r="19" ht="20.1" customHeight="1" spans="1:8">
      <c r="A19" s="53" t="s">
        <v>1321</v>
      </c>
      <c r="B19" s="51">
        <f t="shared" ref="B19:B23" si="3">SUM(C19:H19)</f>
        <v>35</v>
      </c>
      <c r="C19" s="51"/>
      <c r="D19" s="51"/>
      <c r="E19" s="51"/>
      <c r="F19" s="51"/>
      <c r="G19" s="51"/>
      <c r="H19" s="51">
        <v>35</v>
      </c>
    </row>
    <row r="20" ht="20.1" customHeight="1" spans="1:8">
      <c r="A20" s="53" t="s">
        <v>1322</v>
      </c>
      <c r="B20" s="51">
        <f t="shared" si="3"/>
        <v>2</v>
      </c>
      <c r="C20" s="51"/>
      <c r="D20" s="51"/>
      <c r="E20" s="51"/>
      <c r="F20" s="51"/>
      <c r="G20" s="51"/>
      <c r="H20" s="51">
        <v>2</v>
      </c>
    </row>
    <row r="21" ht="20.1" customHeight="1" spans="1:8">
      <c r="A21" s="53" t="s">
        <v>1323</v>
      </c>
      <c r="B21" s="51">
        <f t="shared" si="3"/>
        <v>14</v>
      </c>
      <c r="C21" s="51"/>
      <c r="D21" s="51"/>
      <c r="E21" s="51"/>
      <c r="F21" s="51"/>
      <c r="G21" s="51"/>
      <c r="H21" s="51">
        <v>14</v>
      </c>
    </row>
    <row r="22" ht="20.1" customHeight="1" spans="1:8">
      <c r="A22" s="52" t="s">
        <v>1324</v>
      </c>
      <c r="B22" s="51">
        <f t="shared" si="3"/>
        <v>1556</v>
      </c>
      <c r="C22" s="51">
        <f t="shared" ref="C22:H22" si="4">C5-C12</f>
        <v>2090</v>
      </c>
      <c r="D22" s="51">
        <f t="shared" si="4"/>
        <v>-584</v>
      </c>
      <c r="E22" s="51">
        <f t="shared" si="4"/>
        <v>0</v>
      </c>
      <c r="F22" s="51">
        <f t="shared" si="4"/>
        <v>0</v>
      </c>
      <c r="G22" s="51">
        <f t="shared" si="4"/>
        <v>0</v>
      </c>
      <c r="H22" s="51">
        <f t="shared" si="4"/>
        <v>50</v>
      </c>
    </row>
    <row r="23" ht="20.1" customHeight="1" spans="1:8">
      <c r="A23" s="53" t="s">
        <v>1325</v>
      </c>
      <c r="B23" s="51">
        <f t="shared" si="3"/>
        <v>28300</v>
      </c>
      <c r="C23" s="51">
        <f t="shared" ref="C23:H23" si="5">C22+C4</f>
        <v>24382</v>
      </c>
      <c r="D23" s="51">
        <f t="shared" si="5"/>
        <v>2470</v>
      </c>
      <c r="E23" s="51">
        <f t="shared" si="5"/>
        <v>0</v>
      </c>
      <c r="F23" s="51">
        <f t="shared" si="5"/>
        <v>0</v>
      </c>
      <c r="G23" s="51">
        <f t="shared" si="5"/>
        <v>0</v>
      </c>
      <c r="H23" s="51">
        <f t="shared" si="5"/>
        <v>1448</v>
      </c>
    </row>
  </sheetData>
  <mergeCells count="1">
    <mergeCell ref="A1:H1"/>
  </mergeCells>
  <printOptions horizontalCentered="1"/>
  <pageMargins left="0.751388888888889" right="0.511805555555556" top="0.511805555555556" bottom="0.471527777777778" header="0.313888888888889" footer="0.275"/>
  <pageSetup paperSize="8" firstPageNumber="24" orientation="landscape" useFirstPageNumber="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9"/>
  <sheetViews>
    <sheetView workbookViewId="0">
      <selection activeCell="H9" sqref="H9"/>
    </sheetView>
  </sheetViews>
  <sheetFormatPr defaultColWidth="8.8" defaultRowHeight="15.6" outlineLevelCol="1"/>
  <cols>
    <col min="1" max="1" width="30.9" customWidth="1"/>
    <col min="2" max="2" width="64.3" customWidth="1"/>
  </cols>
  <sheetData>
    <row r="1" ht="22.2" spans="1:2">
      <c r="A1" s="24" t="s">
        <v>1328</v>
      </c>
      <c r="B1" s="24"/>
    </row>
    <row r="2" ht="16.35" spans="1:2">
      <c r="A2" s="25"/>
      <c r="B2" s="26" t="s">
        <v>20</v>
      </c>
    </row>
    <row r="3" ht="46" customHeight="1" spans="1:2">
      <c r="A3" s="27" t="s">
        <v>187</v>
      </c>
      <c r="B3" s="27" t="s">
        <v>1329</v>
      </c>
    </row>
    <row r="4" ht="46" customHeight="1" spans="1:2">
      <c r="A4" s="28" t="s">
        <v>1188</v>
      </c>
      <c r="B4" s="28">
        <f>B5+B6+B7</f>
        <v>1517</v>
      </c>
    </row>
    <row r="5" ht="46" customHeight="1" spans="1:2">
      <c r="A5" s="29" t="s">
        <v>1330</v>
      </c>
      <c r="B5" s="28">
        <v>0</v>
      </c>
    </row>
    <row r="6" ht="46" customHeight="1" spans="1:2">
      <c r="A6" s="29" t="s">
        <v>1331</v>
      </c>
      <c r="B6" s="28">
        <v>603</v>
      </c>
    </row>
    <row r="7" ht="46" customHeight="1" spans="1:2">
      <c r="A7" s="30" t="s">
        <v>1332</v>
      </c>
      <c r="B7" s="31">
        <v>914</v>
      </c>
    </row>
    <row r="8" ht="46" customHeight="1" spans="1:2">
      <c r="A8" s="32" t="s">
        <v>1333</v>
      </c>
      <c r="B8" s="31">
        <v>914</v>
      </c>
    </row>
    <row r="9" ht="46" customHeight="1" spans="1:2">
      <c r="A9" s="33" t="s">
        <v>1334</v>
      </c>
      <c r="B9" s="34">
        <v>0</v>
      </c>
    </row>
  </sheetData>
  <mergeCells count="1">
    <mergeCell ref="A1:B1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G4" sqref="G4"/>
    </sheetView>
  </sheetViews>
  <sheetFormatPr defaultColWidth="9" defaultRowHeight="15.6" outlineLevelCol="4"/>
  <cols>
    <col min="1" max="1" width="48.3" style="1" customWidth="1"/>
    <col min="2" max="4" width="10" style="1" customWidth="1"/>
    <col min="5" max="5" width="14.375" style="1" customWidth="1"/>
    <col min="6" max="16383" width="9" style="1"/>
  </cols>
  <sheetData>
    <row r="1" s="1" customFormat="1" ht="51" customHeight="1" spans="1:5">
      <c r="A1" s="15" t="s">
        <v>1335</v>
      </c>
      <c r="B1" s="15"/>
      <c r="C1" s="15"/>
      <c r="D1" s="15"/>
      <c r="E1" s="15"/>
    </row>
    <row r="2" s="1" customFormat="1" ht="25" customHeight="1" spans="1:5">
      <c r="A2" s="16"/>
      <c r="B2" s="16"/>
      <c r="C2" s="16"/>
      <c r="D2" s="16" t="s">
        <v>20</v>
      </c>
      <c r="E2" s="16"/>
    </row>
    <row r="3" s="1" customFormat="1" ht="31" customHeight="1" spans="1:5">
      <c r="A3" s="17" t="s">
        <v>1336</v>
      </c>
      <c r="B3" s="18" t="s">
        <v>1188</v>
      </c>
      <c r="C3" s="19" t="s">
        <v>1337</v>
      </c>
      <c r="D3" s="20"/>
      <c r="E3" s="17" t="s">
        <v>143</v>
      </c>
    </row>
    <row r="4" s="1" customFormat="1" ht="31" customHeight="1" spans="1:5">
      <c r="A4" s="17"/>
      <c r="B4" s="21"/>
      <c r="C4" s="22" t="s">
        <v>1191</v>
      </c>
      <c r="D4" s="22" t="s">
        <v>1271</v>
      </c>
      <c r="E4" s="22"/>
    </row>
    <row r="5" s="1" customFormat="1" ht="31" customHeight="1" spans="1:5">
      <c r="A5" s="17" t="s">
        <v>1188</v>
      </c>
      <c r="B5" s="17">
        <v>21700</v>
      </c>
      <c r="C5" s="17">
        <v>4200</v>
      </c>
      <c r="D5" s="17">
        <v>17500</v>
      </c>
      <c r="E5" s="22"/>
    </row>
    <row r="6" s="1" customFormat="1" ht="31" customHeight="1" spans="1:5">
      <c r="A6" s="22" t="s">
        <v>1338</v>
      </c>
      <c r="B6" s="17">
        <v>2620</v>
      </c>
      <c r="C6" s="17">
        <v>2620</v>
      </c>
      <c r="D6" s="17">
        <v>0</v>
      </c>
      <c r="E6" s="22"/>
    </row>
    <row r="7" s="1" customFormat="1" ht="31" customHeight="1" spans="1:5">
      <c r="A7" s="23" t="s">
        <v>1339</v>
      </c>
      <c r="B7" s="17">
        <v>880</v>
      </c>
      <c r="C7" s="17">
        <v>880</v>
      </c>
      <c r="D7" s="17">
        <v>0</v>
      </c>
      <c r="E7" s="22"/>
    </row>
    <row r="8" s="1" customFormat="1" ht="31" customHeight="1" spans="1:5">
      <c r="A8" s="23" t="s">
        <v>1340</v>
      </c>
      <c r="B8" s="17">
        <v>500</v>
      </c>
      <c r="C8" s="17">
        <v>500</v>
      </c>
      <c r="D8" s="17">
        <v>0</v>
      </c>
      <c r="E8" s="22"/>
    </row>
    <row r="9" s="1" customFormat="1" ht="31" customHeight="1" spans="1:5">
      <c r="A9" s="23" t="s">
        <v>1341</v>
      </c>
      <c r="B9" s="17">
        <v>200</v>
      </c>
      <c r="C9" s="17">
        <v>200</v>
      </c>
      <c r="D9" s="17">
        <v>0</v>
      </c>
      <c r="E9" s="22"/>
    </row>
    <row r="10" s="1" customFormat="1" ht="31" customHeight="1" spans="1:5">
      <c r="A10" s="23" t="s">
        <v>1342</v>
      </c>
      <c r="B10" s="17">
        <v>7500</v>
      </c>
      <c r="C10" s="17">
        <v>0</v>
      </c>
      <c r="D10" s="17">
        <v>7500</v>
      </c>
      <c r="E10" s="22"/>
    </row>
    <row r="11" s="1" customFormat="1" ht="31" customHeight="1" spans="1:5">
      <c r="A11" s="23" t="s">
        <v>1343</v>
      </c>
      <c r="B11" s="17">
        <v>10000</v>
      </c>
      <c r="C11" s="17">
        <v>0</v>
      </c>
      <c r="D11" s="17">
        <v>10000</v>
      </c>
      <c r="E11" s="22"/>
    </row>
  </sheetData>
  <mergeCells count="5">
    <mergeCell ref="A1:E1"/>
    <mergeCell ref="D2:E2"/>
    <mergeCell ref="C3:D3"/>
    <mergeCell ref="A3:A4"/>
    <mergeCell ref="B3:B4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I9" sqref="I9"/>
    </sheetView>
  </sheetViews>
  <sheetFormatPr defaultColWidth="9" defaultRowHeight="15.6" outlineLevelCol="6"/>
  <cols>
    <col min="1" max="1" width="30.75" style="1" customWidth="1"/>
    <col min="2" max="7" width="14.875" style="1" customWidth="1"/>
    <col min="8" max="16384" width="9" style="1"/>
  </cols>
  <sheetData>
    <row r="1" s="1" customFormat="1" ht="49" customHeight="1" spans="1:7">
      <c r="A1" s="2" t="s">
        <v>1344</v>
      </c>
      <c r="B1" s="2"/>
      <c r="C1" s="2"/>
      <c r="D1" s="2"/>
      <c r="E1" s="2"/>
      <c r="F1" s="2"/>
      <c r="G1" s="2"/>
    </row>
    <row r="2" s="1" customFormat="1" ht="30" customHeight="1" spans="2:7">
      <c r="B2" s="3"/>
      <c r="F2" s="4" t="s">
        <v>1345</v>
      </c>
      <c r="G2" s="4"/>
    </row>
    <row r="3" s="1" customFormat="1" ht="36" customHeight="1" spans="1:7">
      <c r="A3" s="5" t="s">
        <v>187</v>
      </c>
      <c r="B3" s="6" t="s">
        <v>1346</v>
      </c>
      <c r="C3" s="7"/>
      <c r="D3" s="8"/>
      <c r="E3" s="9" t="s">
        <v>1347</v>
      </c>
      <c r="F3" s="9"/>
      <c r="G3" s="9"/>
    </row>
    <row r="4" s="1" customFormat="1" ht="36" customHeight="1" spans="1:7">
      <c r="A4" s="10"/>
      <c r="B4" s="11" t="s">
        <v>1189</v>
      </c>
      <c r="C4" s="11" t="s">
        <v>1269</v>
      </c>
      <c r="D4" s="11" t="s">
        <v>1348</v>
      </c>
      <c r="E4" s="11" t="s">
        <v>1189</v>
      </c>
      <c r="F4" s="11" t="s">
        <v>1269</v>
      </c>
      <c r="G4" s="12" t="s">
        <v>1348</v>
      </c>
    </row>
    <row r="5" s="1" customFormat="1" ht="36" customHeight="1" spans="1:7">
      <c r="A5" s="10" t="s">
        <v>1349</v>
      </c>
      <c r="B5" s="13">
        <v>192337</v>
      </c>
      <c r="C5" s="13">
        <v>106535</v>
      </c>
      <c r="D5" s="13">
        <f t="shared" ref="D5:D9" si="0">B5+C5</f>
        <v>298872</v>
      </c>
      <c r="E5" s="13">
        <v>196537</v>
      </c>
      <c r="F5" s="13">
        <v>124035</v>
      </c>
      <c r="G5" s="14">
        <v>320572</v>
      </c>
    </row>
    <row r="6" s="1" customFormat="1" ht="36" customHeight="1" spans="1:7">
      <c r="A6" s="10" t="s">
        <v>1350</v>
      </c>
      <c r="B6" s="14">
        <v>192331</v>
      </c>
      <c r="C6" s="14">
        <v>106535</v>
      </c>
      <c r="D6" s="14">
        <f t="shared" si="0"/>
        <v>298866</v>
      </c>
      <c r="E6" s="14">
        <v>196526</v>
      </c>
      <c r="F6" s="14">
        <v>124035</v>
      </c>
      <c r="G6" s="14">
        <v>320561</v>
      </c>
    </row>
    <row r="7" s="1" customFormat="1" ht="36" customHeight="1" spans="1:7">
      <c r="A7" s="10" t="s">
        <v>1351</v>
      </c>
      <c r="B7" s="14">
        <v>13700</v>
      </c>
      <c r="C7" s="14">
        <v>49200</v>
      </c>
      <c r="D7" s="14">
        <f t="shared" si="0"/>
        <v>62900</v>
      </c>
      <c r="E7" s="14"/>
      <c r="F7" s="14"/>
      <c r="G7" s="14"/>
    </row>
    <row r="8" s="1" customFormat="1" ht="36" customHeight="1" spans="1:7">
      <c r="A8" s="10" t="s">
        <v>1352</v>
      </c>
      <c r="B8" s="14">
        <v>14433</v>
      </c>
      <c r="C8" s="14">
        <v>1579</v>
      </c>
      <c r="D8" s="14">
        <f t="shared" si="0"/>
        <v>16012</v>
      </c>
      <c r="E8" s="14"/>
      <c r="F8" s="14"/>
      <c r="G8" s="14">
        <v>18680</v>
      </c>
    </row>
    <row r="9" s="1" customFormat="1" ht="36" customHeight="1" spans="1:7">
      <c r="A9" s="10" t="s">
        <v>1353</v>
      </c>
      <c r="B9" s="14">
        <v>5356</v>
      </c>
      <c r="C9" s="14">
        <v>2428</v>
      </c>
      <c r="D9" s="14">
        <f t="shared" si="0"/>
        <v>7784</v>
      </c>
      <c r="E9" s="14"/>
      <c r="F9" s="14"/>
      <c r="G9" s="14">
        <v>9369</v>
      </c>
    </row>
  </sheetData>
  <mergeCells count="4">
    <mergeCell ref="A1:G1"/>
    <mergeCell ref="F2:G2"/>
    <mergeCell ref="B3:D3"/>
    <mergeCell ref="E3:G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目录</vt:lpstr>
      <vt:lpstr>1一般公共预算收支总表</vt:lpstr>
      <vt:lpstr>2一般公共预算收入表</vt:lpstr>
      <vt:lpstr>3一般公共预算支出表</vt:lpstr>
      <vt:lpstr>4一般公共预算收支平衡表</vt:lpstr>
      <vt:lpstr>5一般公共预算本级基本支出表（按经济分类）</vt:lpstr>
      <vt:lpstr>6一般公共预算本级支出表（按功能分类）</vt:lpstr>
      <vt:lpstr>7一般公共预算税收返还和转移支付表</vt:lpstr>
      <vt:lpstr>8专项转移支付分地区、分项目表</vt:lpstr>
      <vt:lpstr>9政府一般债务限额和余额情况表</vt:lpstr>
      <vt:lpstr>10政府性基金收支计划总表</vt:lpstr>
      <vt:lpstr>11政府性基金收入表</vt:lpstr>
      <vt:lpstr>12政府性基金支出表</vt:lpstr>
      <vt:lpstr>13会同县本级政府性基金支出表 </vt:lpstr>
      <vt:lpstr>14会同县政府性基金转移支付表</vt:lpstr>
      <vt:lpstr>15政府专项债务限额和余额情况表</vt:lpstr>
      <vt:lpstr>16国有资本经营预算收入表 </vt:lpstr>
      <vt:lpstr>17国有资本经营预算支出表</vt:lpstr>
      <vt:lpstr>18本级国有资本经营预算收入表</vt:lpstr>
      <vt:lpstr>19本级国有资本经营预算支出表</vt:lpstr>
      <vt:lpstr>20国有资本经营预算转移支出表</vt:lpstr>
      <vt:lpstr>21社会保险基金收支总表</vt:lpstr>
      <vt:lpstr>22社会保险基金预算收入表 </vt:lpstr>
      <vt:lpstr>23社会保险基金预算支出表 </vt:lpstr>
      <vt:lpstr>24三公经费汇总表 </vt:lpstr>
      <vt:lpstr>25本级新增地方政府债券资金安排方案</vt:lpstr>
      <vt:lpstr>26地方政府债务情况表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yzmz</cp:lastModifiedBy>
  <dcterms:created xsi:type="dcterms:W3CDTF">2018-09-15T02:04:00Z</dcterms:created>
  <cp:lastPrinted>2021-10-19T10:29:00Z</cp:lastPrinted>
  <dcterms:modified xsi:type="dcterms:W3CDTF">2023-09-25T03:49:16Z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KSORubyTemplateID">
    <vt:lpwstr>14</vt:lpwstr>
  </property>
  <property fmtid="{D5CDD505-2E9C-101B-9397-08002B2CF9AE}" pid="4" name="ICV">
    <vt:lpwstr>ED37F0954D624300B52FD8AE81BD0AE1</vt:lpwstr>
  </property>
</Properties>
</file>