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tabRatio="737" firstSheet="4" activeTab="7"/>
  </bookViews>
  <sheets>
    <sheet name="公共财政预算封面1" sheetId="1" r:id="rId1"/>
    <sheet name="目录" sheetId="28" r:id="rId2"/>
    <sheet name="一般公共财政收支预算总表1" sheetId="34" r:id="rId3"/>
    <sheet name="一般公共财政收入预算表2" sheetId="2" r:id="rId4"/>
    <sheet name="一般公共财政支出预算表3" sheetId="3" r:id="rId5"/>
    <sheet name="一般公共预算本级支出明细汇总表4" sheetId="33" r:id="rId6"/>
    <sheet name="专项资金项目支出5" sheetId="31" r:id="rId7"/>
    <sheet name="一般公共预算税收返还和转移支付表6" sheetId="35" r:id="rId8"/>
    <sheet name="专项转移支付分地区分项目表7" sheetId="30" r:id="rId9"/>
    <sheet name="政府债务限额和余额情况表8" sheetId="36" r:id="rId10"/>
    <sheet name="会同县政府性基金收支总表9" sheetId="22" r:id="rId11"/>
    <sheet name="污水处理费收入支出计划明细表10" sheetId="23" r:id="rId12"/>
    <sheet name="城市基础设施配套费支出计划明细表11" sheetId="24" r:id="rId13"/>
    <sheet name="国有土地使用权出让收入、国有土地收益基金、农业土地开发资金12" sheetId="25" r:id="rId14"/>
    <sheet name="国有资本经营收支总表13" sheetId="26" r:id="rId15"/>
    <sheet name="社保基金收支总表14" sheetId="27" r:id="rId16"/>
    <sheet name="2019三公经费表 15" sheetId="29" r:id="rId17"/>
  </sheets>
  <externalReferences>
    <externalReference r:id="rId18"/>
    <externalReference r:id="rId19"/>
    <externalReference r:id="rId20"/>
    <externalReference r:id="rId21"/>
  </externalReferences>
  <definedNames>
    <definedName name="_xlnm.Print_Area" hidden="1">[1]明细表!$A$1:$E$120</definedName>
    <definedName name="明细表" hidden="1">[1]城市污水处理收入!$A$1:$E$10</definedName>
    <definedName name="_xlnm.Print_Titles" localSheetId="4">一般公共财政支出预算表3!$1:$3</definedName>
    <definedName name="_xlnm.Print_Titles" hidden="1">#REF!</definedName>
    <definedName name="汇总表" hidden="1">#REF!</definedName>
    <definedName name="一般公共预算支出明细表" hidden="1">#REF!</definedName>
    <definedName name="汇总表" localSheetId="0" hidden="1">#REF!</definedName>
    <definedName name="一般公共预算支出明细表" localSheetId="0" hidden="1">#REF!</definedName>
    <definedName name="_xlnm.Print_Titles" localSheetId="3">一般公共财政收入预算表2!$1:$4</definedName>
    <definedName name="汇总表" localSheetId="10" hidden="1">#REF!</definedName>
    <definedName name="明细表" localSheetId="10" hidden="1">污水处理费收入支出计划明细表10!$A$1:$D$9</definedName>
    <definedName name="汇总表" localSheetId="11" hidden="1">#REF!</definedName>
    <definedName name="明细表" localSheetId="11" hidden="1">污水处理费收入支出计划明细表10!$A$1:$D$9</definedName>
    <definedName name="汇总表" localSheetId="12" hidden="1">#REF!</definedName>
    <definedName name="明细表" localSheetId="12" hidden="1">污水处理费收入支出计划明细表10!$A$1:$D$9</definedName>
    <definedName name="汇总表" localSheetId="13" hidden="1">#REF!</definedName>
    <definedName name="明细表" localSheetId="13" hidden="1">污水处理费收入支出计划明细表10!$A$1:$D$9</definedName>
    <definedName name="汇总表" localSheetId="14" hidden="1">#REF!</definedName>
    <definedName name="明细表" localSheetId="14" hidden="1">污水处理费收入支出计划明细表10!$A$1:$D$9</definedName>
    <definedName name="汇总表" localSheetId="15" hidden="1">#REF!</definedName>
    <definedName name="明细表" localSheetId="15" hidden="1">污水处理费收入支出计划明细表10!$A$1:$D$9</definedName>
    <definedName name="_xlnm.Print_Titles" localSheetId="16">'2019三公经费表 15'!$A:$B,'2019三公经费表 15'!$1:$5</definedName>
    <definedName name="_xlnm.Print_Titles" localSheetId="6" hidden="1">#REF!</definedName>
    <definedName name="汇总表" localSheetId="6" hidden="1">#REF!</definedName>
    <definedName name="一般公共预算支出明细表" localSheetId="6" hidden="1">#REF!</definedName>
    <definedName name="_xlnm._FilterDatabase" localSheetId="5" hidden="1">一般公共预算本级支出明细汇总表4!$A$8:$AO$309</definedName>
    <definedName name="_xlnm.Print_Area" localSheetId="5" hidden="1">[4]明细表!$A$1:$E$120</definedName>
    <definedName name="汇总表" localSheetId="5" hidden="1">#REF!</definedName>
    <definedName name="明细表" localSheetId="5" hidden="1">[4]城市污水处理收入!$A$1:$E$10</definedName>
    <definedName name="一般公共预算支出明细表" localSheetId="5" hidden="1">#REF!</definedName>
    <definedName name="_xlnm.Print_Titles" localSheetId="5">一般公共预算本级支出明细汇总表4!$A:$B,一般公共预算本级支出明细汇总表4!$1:$8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N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非税项目12万</t>
        </r>
      </text>
    </comment>
    <comment ref="J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238人协警工资870元/月，248.5万；188名干警加班补助710月/人/月，160.2万，特警60人，人平增加400元，每人每年2000元绩效奖（40.8万元）</t>
        </r>
      </text>
    </comment>
    <comment ref="J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39名干警加班补助，710月/人/月，33.3万；88名协警补助500元/人/月，52.8万</t>
        </r>
      </text>
    </comment>
    <comment ref="J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28名协警补助500元/人月</t>
        </r>
      </text>
    </comment>
    <comment ref="H10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工伤保险 186万，生育保险94万</t>
        </r>
      </text>
    </comment>
    <comment ref="V1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学生资助中心、乡镇、大财政</t>
        </r>
      </text>
    </comment>
    <comment ref="J1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高椅文管所讲解员4名，人均5万，林娟、梁臣、李忠泽、杨世淦</t>
        </r>
      </text>
    </comment>
    <comment ref="J1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讲解员6名，每人5万</t>
        </r>
      </text>
    </comment>
    <comment ref="J1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播音员补助</t>
        </r>
      </text>
    </comment>
    <comment ref="F1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农村社会保险管理站、城乡居民养老保险管理中心</t>
        </r>
      </text>
    </comment>
    <comment ref="U1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民政局48 老年福利中心56</t>
        </r>
      </text>
    </comment>
    <comment ref="Y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包括抚恤及其他社会救济支出600万元和精简退职遗属老弱残职工救济400万元</t>
        </r>
      </text>
    </comment>
    <comment ref="H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含企业养老做实个人账户配套3万
</t>
        </r>
      </text>
    </comment>
    <comment ref="U1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老年服务中心</t>
        </r>
      </text>
    </comment>
    <comment ref="U17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老年服务中心</t>
        </r>
      </text>
    </comment>
    <comment ref="F1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农医办 
农村合作医疗管理办</t>
        </r>
      </text>
    </comment>
    <comment ref="J2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84人加班补助，300元/人月，计30.24万；协管2人工资，津补贴10万元包干</t>
        </r>
      </text>
    </comment>
    <comment ref="F2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农广校</t>
        </r>
      </text>
    </comment>
    <comment ref="F2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经管局</t>
        </r>
      </text>
    </comment>
    <comment ref="J2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46名干警加班补助，710月/人/月，39.2万；13名协警补助500元/人/月，7.8万
</t>
        </r>
      </text>
    </comment>
    <comment ref="J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李显成工资补助</t>
        </r>
      </text>
    </comment>
    <comment ref="L2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运输管理所</t>
        </r>
      </text>
    </comment>
    <comment ref="F2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交通建设质量安全监督管理站</t>
        </r>
      </text>
    </comment>
    <comment ref="J2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定额补助</t>
        </r>
      </text>
    </comment>
    <comment ref="F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供销社
</t>
        </r>
      </text>
    </comment>
    <comment ref="J2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退休干部李文荣生活补助</t>
        </r>
      </text>
    </comment>
    <comment ref="AF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政府债务18631万，隐性债务4540万</t>
        </r>
      </text>
    </comment>
    <comment ref="AC3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政府债务5095万，隐性债务650万</t>
        </r>
      </text>
    </comment>
    <comment ref="AC3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隐性债务利息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N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加政务服务中心10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加政务服务中心10</t>
        </r>
      </text>
    </comment>
    <comment ref="B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2019年收归省管</t>
        </r>
      </text>
    </comment>
    <comment ref="B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2019年收归省管</t>
        </r>
      </text>
    </comment>
    <comment ref="N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包括各学校176</t>
        </r>
      </text>
    </comment>
    <comment ref="O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包括各学校161</t>
        </r>
      </text>
    </comment>
    <comment ref="P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包括各学校15</t>
        </r>
      </text>
    </comment>
  </commentList>
</comments>
</file>

<file path=xl/sharedStrings.xml><?xml version="1.0" encoding="utf-8"?>
<sst xmlns="http://schemas.openxmlformats.org/spreadsheetml/2006/main" count="1216" uniqueCount="1004">
  <si>
    <t>内部资料
注意保密</t>
  </si>
  <si>
    <t>会同县2019年财政预算表（草案）</t>
  </si>
  <si>
    <t>县人大审定:</t>
  </si>
  <si>
    <t xml:space="preserve">县政府审核: </t>
  </si>
  <si>
    <t>审定日期:</t>
  </si>
  <si>
    <t>审核日期:</t>
  </si>
  <si>
    <t>编制日期:</t>
  </si>
  <si>
    <t>编制单位:</t>
  </si>
  <si>
    <t>县财政局</t>
  </si>
  <si>
    <t>目录</t>
  </si>
  <si>
    <t>序号</t>
  </si>
  <si>
    <t>内容</t>
  </si>
  <si>
    <t>一般公共财政收支预算总表</t>
  </si>
  <si>
    <t>一般公共财政收入预算表</t>
  </si>
  <si>
    <t xml:space="preserve">一般公共财政支出预算表 </t>
  </si>
  <si>
    <t>一般公共预算本级支出预算表</t>
  </si>
  <si>
    <t>一般公共预算本级基本支出预算表</t>
  </si>
  <si>
    <t>一般公共预算税收返还和转移支付表</t>
  </si>
  <si>
    <t>专项转移支付分地区分项目表</t>
  </si>
  <si>
    <t>政府一般债务限额和余额情况表</t>
  </si>
  <si>
    <t>政府性基金收入预算表</t>
  </si>
  <si>
    <t>政府性基金支出预算表</t>
  </si>
  <si>
    <t>政府性基金转移支付表</t>
  </si>
  <si>
    <t>政府专项债务限额和余额情况表</t>
  </si>
  <si>
    <t>国有资本经营收入预算表</t>
  </si>
  <si>
    <t>国有资本经营支出预算表</t>
  </si>
  <si>
    <t>社会保险基金收入预算表</t>
  </si>
  <si>
    <t>社会保险基金支出预算表</t>
  </si>
  <si>
    <t>“三公”经费预算汇总表</t>
  </si>
  <si>
    <t>会同县2019年公共财政预算收支总表</t>
  </si>
  <si>
    <t>单位：万元</t>
  </si>
  <si>
    <t>收入项目</t>
  </si>
  <si>
    <t>2019年</t>
  </si>
  <si>
    <t>支出项目</t>
  </si>
  <si>
    <t>一、一般公共预算县级收入</t>
  </si>
  <si>
    <t>一、上解上级支出</t>
  </si>
  <si>
    <t xml:space="preserve"> 县国税局</t>
  </si>
  <si>
    <t xml:space="preserve">  中央借款上解及向中央作贡献上解</t>
  </si>
  <si>
    <t xml:space="preserve"> 县地税局</t>
  </si>
  <si>
    <t xml:space="preserve">  税务经费及农业税价差上解</t>
  </si>
  <si>
    <t xml:space="preserve"> 县财政局</t>
  </si>
  <si>
    <t xml:space="preserve">  工商部门、技术监督、药品监督部门经费上划</t>
  </si>
  <si>
    <t>二、转移性收入</t>
  </si>
  <si>
    <t xml:space="preserve">  乡镇财政管理经费上划</t>
  </si>
  <si>
    <t>(一)税收返还</t>
  </si>
  <si>
    <t xml:space="preserve">  省垫付粮食风险基金和新增粮食财务挂帐贴息上解</t>
  </si>
  <si>
    <t xml:space="preserve">    1.增值税和消费税返还收入</t>
  </si>
  <si>
    <t xml:space="preserve">    对口支援上解</t>
  </si>
  <si>
    <t>　　2.“营改增”税收返还收入</t>
  </si>
  <si>
    <t xml:space="preserve">  体制改革后所得税及资源税、土地增值税和城镇土地使用税上解</t>
  </si>
  <si>
    <t xml:space="preserve">    3.所得税基数返还收入</t>
  </si>
  <si>
    <t xml:space="preserve">  地方教育附加上解</t>
  </si>
  <si>
    <t xml:space="preserve">    4.成品油价格和税费改革税收返还收入</t>
  </si>
  <si>
    <t xml:space="preserve">  省直管县对市上解</t>
  </si>
  <si>
    <t xml:space="preserve">    5.其它税收返还收入（含“省直管县”财政体制改革基数返还</t>
  </si>
  <si>
    <t xml:space="preserve">  地方政府债券发行费扣缴</t>
  </si>
  <si>
    <t>(二)一般性转移支付（财力性）</t>
  </si>
  <si>
    <t xml:space="preserve">  检察院、法院上划省管基数上解</t>
  </si>
  <si>
    <t xml:space="preserve">   1.均衡性转移支付收入</t>
  </si>
  <si>
    <t>二、债券还本支出</t>
  </si>
  <si>
    <t xml:space="preserve">   2.县级基本财力保障</t>
  </si>
  <si>
    <t>三、一般公共预算支出</t>
  </si>
  <si>
    <t xml:space="preserve">   3.民族地区转移支付收入</t>
  </si>
  <si>
    <t xml:space="preserve">    工资福利支出</t>
  </si>
  <si>
    <t xml:space="preserve">   4.结算补助收入</t>
  </si>
  <si>
    <t xml:space="preserve">    商品和服务支出</t>
  </si>
  <si>
    <t>　　　定额结算补助</t>
  </si>
  <si>
    <t xml:space="preserve">    对个人和家庭补助支出</t>
  </si>
  <si>
    <t>　　　其它结算补助</t>
  </si>
  <si>
    <t xml:space="preserve">    项目支出</t>
  </si>
  <si>
    <t xml:space="preserve">     其中:村级运转经费专项补助</t>
  </si>
  <si>
    <t>　　    单位项目支出</t>
  </si>
  <si>
    <t xml:space="preserve">     　　 育林基金降标补助</t>
  </si>
  <si>
    <t xml:space="preserve">    　     其中：非税收入征收成本</t>
  </si>
  <si>
    <t xml:space="preserve">     　　 特殊县补助</t>
  </si>
  <si>
    <t>　　    专项资金支出</t>
  </si>
  <si>
    <t xml:space="preserve">           质监局、工商部门下放基数</t>
  </si>
  <si>
    <t xml:space="preserve">    债务利息及费用支出</t>
  </si>
  <si>
    <t xml:space="preserve">      　  其它</t>
  </si>
  <si>
    <t xml:space="preserve">    债务还本支出</t>
  </si>
  <si>
    <t>　5.企事业单位划转补助</t>
  </si>
  <si>
    <t xml:space="preserve">    预备费</t>
  </si>
  <si>
    <t xml:space="preserve">  6.义务教育等转移支付收入</t>
  </si>
  <si>
    <t xml:space="preserve">    其他支出</t>
  </si>
  <si>
    <t xml:space="preserve">  7.新型农村合作医疗等转移支付收入</t>
  </si>
  <si>
    <t xml:space="preserve">    转移性支出</t>
  </si>
  <si>
    <t xml:space="preserve">  8.村级公益事业奖补等转移支付收入</t>
  </si>
  <si>
    <t xml:space="preserve">    上级非财力性转移支付</t>
  </si>
  <si>
    <t>　9.重点生态功能区转移支付</t>
  </si>
  <si>
    <t>合计</t>
  </si>
  <si>
    <t>　10.固定补助收入</t>
  </si>
  <si>
    <t xml:space="preserve">     其中：调整工资转移支付</t>
  </si>
  <si>
    <t xml:space="preserve">     　    农村税费改革转移支付补助</t>
  </si>
  <si>
    <t xml:space="preserve">           工商部门停征两费转移支付收入</t>
  </si>
  <si>
    <t xml:space="preserve">           其他</t>
  </si>
  <si>
    <t xml:space="preserve">  11.其他一般性转移支付收入</t>
  </si>
  <si>
    <t>（三）一般性转移支付（非财力性）</t>
  </si>
  <si>
    <t>（四）专项转移支付（非财力性）</t>
  </si>
  <si>
    <t>三、其他财力补助</t>
  </si>
  <si>
    <t>四、调入资金</t>
  </si>
  <si>
    <t>会同县2019年一般公共预算收入表</t>
  </si>
  <si>
    <t>　　　　　　　　单位：万元</t>
  </si>
  <si>
    <t>收   入   项   目</t>
  </si>
  <si>
    <t>2018年预算数</t>
  </si>
  <si>
    <t>2019年预算数（实际数)</t>
  </si>
  <si>
    <t>调整额</t>
  </si>
  <si>
    <t>2019年预算数</t>
  </si>
  <si>
    <t>同比增长（%）</t>
  </si>
  <si>
    <t>增减额</t>
  </si>
  <si>
    <t>备              注</t>
  </si>
  <si>
    <t>收  入  总  计</t>
  </si>
  <si>
    <t xml:space="preserve">  按2018年预算数35498万元，拟增长7.5%为38160万元</t>
  </si>
  <si>
    <t>按上年结算批复测算</t>
  </si>
  <si>
    <t xml:space="preserve">   含结算补助265万元，市对县市定额补助257万元。</t>
  </si>
  <si>
    <t xml:space="preserve">   退耕还林转移支付补助56万元，暂停征收固定资产投资方向调节税补助72万元，少数民族乡补助66万元，部分工商业者生活困难补助经费2万元，农业税减免补助8万元，文化事业建设费返还1万元，军转干部人员经费9万元，其他7万元。</t>
  </si>
  <si>
    <t xml:space="preserve">    义务教育学校绩效工资补助1000万元，原中小学民办教师、代课教师生活困难补助148万元。</t>
  </si>
  <si>
    <t>老年乡村医生生活困难补助</t>
  </si>
  <si>
    <t xml:space="preserve">   村级运转经费专项补助434，农村综合改革转移支付基数462万元</t>
  </si>
  <si>
    <t xml:space="preserve">   公共卫生与基层医疗卫生绩效工资</t>
  </si>
  <si>
    <t xml:space="preserve">   社区运转补助36万元，乡镇老放映员生活困难补助5万元</t>
  </si>
  <si>
    <t xml:space="preserve">  从政府性基金收入调入</t>
  </si>
  <si>
    <t>会同县2019年一般公共预算支出总表</t>
  </si>
  <si>
    <t>支　出　项　目</t>
  </si>
  <si>
    <t>同比增长</t>
  </si>
  <si>
    <t>备    注</t>
  </si>
  <si>
    <t>支　出　总　计</t>
  </si>
  <si>
    <t>按上年结算数，其中：定额上解550万元，非定额上解274万元。</t>
  </si>
  <si>
    <t>按上年结算数测算</t>
  </si>
  <si>
    <t>检察院、法院经费上解（预计数）</t>
  </si>
  <si>
    <t>详见附表</t>
  </si>
  <si>
    <t xml:space="preserve">  拟按2019年本级支出的1%安排</t>
  </si>
  <si>
    <t>会同县2019年一般公共预算支出安排明细表</t>
  </si>
  <si>
    <t>单位：千元</t>
  </si>
  <si>
    <t>单位名称</t>
  </si>
  <si>
    <t>一    般    公    共    预    算    拨    款</t>
  </si>
  <si>
    <t>功能科目名称</t>
  </si>
  <si>
    <t>总计</t>
  </si>
  <si>
    <t>机关工资福利</t>
  </si>
  <si>
    <t>机关商品和服务支出</t>
  </si>
  <si>
    <t>机关资本性支出及事业单位资本性补助</t>
  </si>
  <si>
    <t>对个人和家庭的补助</t>
  </si>
  <si>
    <t>债务利息及费用支出</t>
  </si>
  <si>
    <t>债务还本支出</t>
  </si>
  <si>
    <t>转移性支出</t>
  </si>
  <si>
    <t>预备费</t>
  </si>
  <si>
    <t>其他支出</t>
  </si>
  <si>
    <t>说 明</t>
  </si>
  <si>
    <t>小计</t>
  </si>
  <si>
    <t>全额人员工资津补贴</t>
  </si>
  <si>
    <t>差额人员工资</t>
  </si>
  <si>
    <t>社会保障缴费</t>
  </si>
  <si>
    <t>住房公积金</t>
  </si>
  <si>
    <t>其他工资福利支出</t>
  </si>
  <si>
    <t>办公经费</t>
  </si>
  <si>
    <t>公务用车运行维护</t>
  </si>
  <si>
    <t>其中：</t>
  </si>
  <si>
    <t>其它商品和服务</t>
  </si>
  <si>
    <t>其他资本性支出</t>
  </si>
  <si>
    <t>社会福利和救助</t>
  </si>
  <si>
    <t>离退休费</t>
  </si>
  <si>
    <t>其他对个人和家庭补助</t>
  </si>
  <si>
    <t>国内债务还本</t>
  </si>
  <si>
    <t>国外债务还本</t>
  </si>
  <si>
    <t>上下级政府间转移性支出</t>
  </si>
  <si>
    <t>援助其他地区支出</t>
  </si>
  <si>
    <t>国家赔偿费用支出</t>
  </si>
  <si>
    <t>单位项目支出</t>
  </si>
  <si>
    <t>专项项目支出</t>
  </si>
  <si>
    <t>交通费</t>
  </si>
  <si>
    <t>车辆维护费</t>
  </si>
  <si>
    <t>单位项目预内安排</t>
  </si>
  <si>
    <t>单位项目非税安排</t>
  </si>
  <si>
    <t>其中：非税成本</t>
  </si>
  <si>
    <t>其中：非税安排项目</t>
  </si>
  <si>
    <t>行次</t>
  </si>
  <si>
    <t>**</t>
  </si>
  <si>
    <t>-</t>
  </si>
  <si>
    <t>总  计</t>
  </si>
  <si>
    <t>一般公共服务支出</t>
  </si>
  <si>
    <t>人大事务</t>
  </si>
  <si>
    <t>人大办本级</t>
  </si>
  <si>
    <t>代表支出49万</t>
  </si>
  <si>
    <t>政协事务</t>
  </si>
  <si>
    <t>政协办本级</t>
  </si>
  <si>
    <t>1. 参政议政8万；2.党建经费3万；3.省、市、县委员专题调研、视察8万；4.提案办理、讲评8万；5.文史资料编辑8万</t>
  </si>
  <si>
    <t>政府事务</t>
  </si>
  <si>
    <t>政府办本级</t>
  </si>
  <si>
    <t>1.公文传输1万；2.政务公开工作经费1万；3.经济调研室调研工作5万；4.12345市长热线话务员人头经费30万;5.电视电话会议、视频会议系统租恁及电子政务外网线路租恁21万；6.行政复议、重大行政决策、行政应诉、规范性文件、行政执法监督等工作项目2万；7.县电子政务外网线路租赁1.5G出口10万</t>
  </si>
  <si>
    <t>其他政府办公厅及相关机构事物支出</t>
  </si>
  <si>
    <t xml:space="preserve">    政府服务中心</t>
  </si>
  <si>
    <t>县政府服务中心本级</t>
  </si>
  <si>
    <t>1.大厅工作人员绩效奖32.9万；2.大厅日常工作经费7.1万；3.大厅文印室电脑等设施维（护）费及人员工资10万</t>
  </si>
  <si>
    <t xml:space="preserve">    信访事务</t>
  </si>
  <si>
    <t>矛盾调处中心本级</t>
  </si>
  <si>
    <t>维稳专项100万</t>
  </si>
  <si>
    <t>　　工业园区管委会</t>
  </si>
  <si>
    <t>工业园管委会本级</t>
  </si>
  <si>
    <t>1.绩效考核100万；2.工业园建设运行经费50万</t>
  </si>
  <si>
    <t>　　人防办</t>
  </si>
  <si>
    <t>人防办本级</t>
  </si>
  <si>
    <t>非税收入征收成本10万</t>
  </si>
  <si>
    <t>　　机关事务局</t>
  </si>
  <si>
    <t>机关事务局本级</t>
  </si>
  <si>
    <t>1.电费115万；2.行政中心、政务中心、武装部食堂伙食补助费172.9万；3.水费2万；4.维修费15万；5.管理费138万；6.会议用品2万；7.中央空调生物颗粒燃料费5.1万</t>
  </si>
  <si>
    <t>　　公共资源交易中心</t>
  </si>
  <si>
    <t>公共资源交易中心本级</t>
  </si>
  <si>
    <t>　　经济建设投资管理中心</t>
  </si>
  <si>
    <t>经建投本级</t>
  </si>
  <si>
    <t>　　征收安置办</t>
  </si>
  <si>
    <t>征收安置办公室本级</t>
  </si>
  <si>
    <t>1.征拆办办公楼租金17万；2.征拆办工作经费23万</t>
  </si>
  <si>
    <t>　　政府采购中心</t>
  </si>
  <si>
    <t>政府采购中心本级</t>
  </si>
  <si>
    <t>政府采购招标经费10万</t>
  </si>
  <si>
    <t>发展与改革事务</t>
  </si>
  <si>
    <t>发展和改革局本级</t>
  </si>
  <si>
    <t>1.经常性补助54万；2.易地扶贫搬迁工作经费30万；3.重大项目前期工作经费50万</t>
  </si>
  <si>
    <t>统计信息事务</t>
  </si>
  <si>
    <t>　　统计局</t>
  </si>
  <si>
    <t>统计局本级</t>
  </si>
  <si>
    <t>1.经常性补助36万；2.全国经济普查，农业普查工作及相关工作70万</t>
  </si>
  <si>
    <t>　　国家统计局会同调查队</t>
  </si>
  <si>
    <t>专项调查30万</t>
  </si>
  <si>
    <t>财政事务</t>
  </si>
  <si>
    <t>财政局本级</t>
  </si>
  <si>
    <t>1.非税POS刷卡手续费，工本费20万；2. 经常性补助24万；3.乡镇财政管理专项经费40万；4.其他财政专项20万</t>
  </si>
  <si>
    <t>税收事务</t>
  </si>
  <si>
    <t>审计事务</t>
  </si>
  <si>
    <t>审计局本级</t>
  </si>
  <si>
    <t>1.经常性补助18万；2.金审工程2万；3.政府性投资审计专项20万</t>
  </si>
  <si>
    <t>纪检监察事务</t>
  </si>
  <si>
    <t>纪委（监察局）本级</t>
  </si>
  <si>
    <t>1.办案经费200万；2.基层党风廉政建设宣传专项经费30万；3.巡察经费120万</t>
  </si>
  <si>
    <t>商贸事务</t>
  </si>
  <si>
    <t>知识产权事务</t>
  </si>
  <si>
    <t>市场和质量监督事务</t>
  </si>
  <si>
    <t>市场质量监督局本级</t>
  </si>
  <si>
    <t>1.非税收入征收成本4.5万；2.经常性补助6万；3.工商行政管理专项18.5万；4.质量和技术监督管理专项8万；5.食品和药品监督管理专项8万</t>
  </si>
  <si>
    <t>档案事务</t>
  </si>
  <si>
    <t>档案局本级</t>
  </si>
  <si>
    <t>1.档案保护及利用服务8万；2.档案执法3万；3.数据库信息建设4万</t>
  </si>
  <si>
    <t>党委办公厅及相关机构事务</t>
  </si>
  <si>
    <t>　　县委办</t>
  </si>
  <si>
    <t>县委办本级</t>
  </si>
  <si>
    <t>专项业务32万</t>
  </si>
  <si>
    <t>　　机要事务</t>
  </si>
  <si>
    <t>县委机要局本级</t>
  </si>
  <si>
    <t>1.电子政务内网（非涉密）、电子政务内网（涉密）和党委视频会议系统维护费10万；2.机要专网和电子政务内网核心光缆电路租赁费2万；3.全年全天值班补助6万；4.密码工作专项运转经费7万</t>
  </si>
  <si>
    <t>　　宣传事务</t>
  </si>
  <si>
    <t>宣传部本级</t>
  </si>
  <si>
    <t>1.会同县新闻报道奖励办法10万；2.会同县新闻中心运作经费20万；3.怀化电视台专题宣传会同10万元；4.怀化日报会同宣传专版10万元</t>
  </si>
  <si>
    <t>　　统战事务</t>
  </si>
  <si>
    <t>统战部</t>
  </si>
  <si>
    <t>1.党外知识分子联谊会工作经费2万；2.对台工作特费9万；3.海联会工作经费2万；4.华侨、侨眷属及港澳胞（属）传统佳节走访慰问费3.5万；5.黄埔同学会工作经费1万；6.两新党建工作经费3万；7.侨联工作经费4万；8.涉台教育工作经费6万；9.台胞台属春节、清明、中秋“三节”等传统节日走访慰问经费6.5万元</t>
  </si>
  <si>
    <t>　　组织事务</t>
  </si>
  <si>
    <t>组织部本级</t>
  </si>
  <si>
    <t>全县基层党建工作经费65万</t>
  </si>
  <si>
    <t>　　政法事务</t>
  </si>
  <si>
    <t>政法委本级</t>
  </si>
  <si>
    <t>1.综治经费45万；国家安全经费5万元</t>
  </si>
  <si>
    <t>　　史志事务</t>
  </si>
  <si>
    <t>史志办本级</t>
  </si>
  <si>
    <t>1.《会同年鉴》15万；2.《乡镇简志》5万</t>
  </si>
  <si>
    <t>　　编制事务</t>
  </si>
  <si>
    <t>编委办本级</t>
  </si>
  <si>
    <t>1.政务和公益域名网上注册经费4万；2.行政事业单位三证合一2万；3.行政审批项目工作4万</t>
  </si>
  <si>
    <t>　　老干管理事务</t>
  </si>
  <si>
    <t>老干局本级</t>
  </si>
  <si>
    <t>1.老干部专项服务经费54万；2.老年组织专项经费38万</t>
  </si>
  <si>
    <r>
      <rPr>
        <sz val="10"/>
        <rFont val="宋体"/>
        <charset val="134"/>
      </rPr>
      <t>　　</t>
    </r>
    <r>
      <rPr>
        <sz val="10"/>
        <rFont val="Times New Roman"/>
        <charset val="0"/>
      </rPr>
      <t xml:space="preserve"> "610"</t>
    </r>
    <r>
      <rPr>
        <sz val="10"/>
        <rFont val="楷体_GB2312"/>
        <charset val="134"/>
      </rPr>
      <t>事务</t>
    </r>
  </si>
  <si>
    <t>610办本级</t>
  </si>
  <si>
    <t>1.防范控制专项经费2万；2.教育转化攻坚办专项经费1.5万；3.涉网斗争和网宣工作专项经费1.5万</t>
  </si>
  <si>
    <t>　　党校事务</t>
  </si>
  <si>
    <t>党校</t>
  </si>
  <si>
    <t>1. 党校五项经费8万；2.党校主体班经费30.4万；3.非税收入征收成本1.6万</t>
  </si>
  <si>
    <t>　　督查事务</t>
  </si>
  <si>
    <t>督查室本级</t>
  </si>
  <si>
    <t>县委专项督查10万</t>
  </si>
  <si>
    <t>工商联事务</t>
  </si>
  <si>
    <t>工商联本级</t>
  </si>
  <si>
    <t>1.基层商会专项经费12万；2.非公党建项目5万；3.光彩事业项目3万；4.教育培训项目2万；5.商会建设项目3万</t>
  </si>
  <si>
    <t>群众团体事务</t>
  </si>
  <si>
    <t xml:space="preserve">    团委事务</t>
  </si>
  <si>
    <t>团委本级</t>
  </si>
  <si>
    <t>共青团工作专项资金10万</t>
  </si>
  <si>
    <t>　　妇联事务</t>
  </si>
  <si>
    <t>妇联本级</t>
  </si>
  <si>
    <t>妇儿工委经费10万</t>
  </si>
  <si>
    <t>　　工会事务</t>
  </si>
  <si>
    <t>总工会本级</t>
  </si>
  <si>
    <t>1.帮扶工作经费3万；2.厂务公开经费2万；3.劳模经费2万；4.双联经费3万</t>
  </si>
  <si>
    <t>其他一般公共服务支出</t>
  </si>
  <si>
    <t xml:space="preserve">    市场服务管理支出</t>
  </si>
  <si>
    <t>市场服务中心本级</t>
  </si>
  <si>
    <t>经常性补助100万</t>
  </si>
  <si>
    <t xml:space="preserve">    公务员考核专项</t>
  </si>
  <si>
    <t xml:space="preserve">    县级会议经费</t>
  </si>
  <si>
    <t xml:space="preserve">    车改专项</t>
  </si>
  <si>
    <t xml:space="preserve">    改革创新及争资立项</t>
  </si>
  <si>
    <t xml:space="preserve">    政府性投资项目预结算审计专项</t>
  </si>
  <si>
    <t xml:space="preserve">    综合目标考核奖励</t>
  </si>
  <si>
    <t xml:space="preserve">    重点项目工作经费</t>
  </si>
  <si>
    <t xml:space="preserve">    政府购买服务</t>
  </si>
  <si>
    <t xml:space="preserve">    PPP项目专项补助及政府购买服务</t>
  </si>
  <si>
    <t xml:space="preserve">    党校建设及干部培训</t>
  </si>
  <si>
    <t xml:space="preserve">    党建工作专项</t>
  </si>
  <si>
    <t xml:space="preserve">    志愿者服务</t>
  </si>
  <si>
    <t xml:space="preserve">    依法行政及简政放权专项</t>
  </si>
  <si>
    <t xml:space="preserve">    非税收入安排的其它支出</t>
  </si>
  <si>
    <t xml:space="preserve">    国家赔偿及司法救助</t>
  </si>
  <si>
    <t xml:space="preserve">    其他一般公共服务</t>
  </si>
  <si>
    <t>国防支出</t>
  </si>
  <si>
    <t>武装部</t>
  </si>
  <si>
    <t>1.经常性补助12万；2.业务管理费（含国防动员费、国防教育费）35万；3.民兵专项经费15万；4.征兵工作经费20万；5.民兵训练（含新兵役前训练、民兵应急训练、民兵专业队伍训练、民兵干部训练、专武干部训练等）</t>
  </si>
  <si>
    <t>其他国防支出</t>
  </si>
  <si>
    <t>公共安全支出</t>
  </si>
  <si>
    <t>武装警察</t>
  </si>
  <si>
    <t>　　消防大队</t>
  </si>
  <si>
    <t>1.消防员经费160万；2.合同制消防员经费36万；3.消防车辆运营维护费用16万</t>
  </si>
  <si>
    <t xml:space="preserve">    武警大队</t>
  </si>
  <si>
    <t>　　武警中队</t>
  </si>
  <si>
    <t>公安</t>
  </si>
  <si>
    <t>　　公安局</t>
  </si>
  <si>
    <t>公安局本级</t>
  </si>
  <si>
    <t>1.禁毒委宣传办公费28万；2.拘留所生活费和运转费58万；3.看守所生活费及运转费117.1万；4.平安城市光纤租用及维护费85.9万；5.平安城市监控点建设费100万；6.特警、巡警、协警经费及装备经费206万；7.特殊人群涉毒收治费，吸毒人员出所必接、裁决必送经费10万；8.社区戒毒、康复经费45万</t>
  </si>
  <si>
    <t>　　道路交通管理</t>
  </si>
  <si>
    <t>交警大队本级</t>
  </si>
  <si>
    <t>1.车管所大厅及科目一场地租赁费15万；2.道交委工作经费10万；3.电路租赁费18万；4.协警工作经费30万；4.新建三个红绿灯92万</t>
  </si>
  <si>
    <t>检察</t>
  </si>
  <si>
    <t>检察院本级</t>
  </si>
  <si>
    <t>法院</t>
  </si>
  <si>
    <t>法院本级</t>
  </si>
  <si>
    <t>司法</t>
  </si>
  <si>
    <t>司法局本级</t>
  </si>
  <si>
    <t>1.法律援助5万；2.普法宣传10万；3.社区矫正、安置帮教5万</t>
  </si>
  <si>
    <t>其他公共安全支出</t>
  </si>
  <si>
    <t>　　道路交通事故救助基金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</si>
  <si>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其他公共安全支出</t>
    </r>
  </si>
  <si>
    <t>教育支出</t>
  </si>
  <si>
    <t>教育管理事务</t>
  </si>
  <si>
    <t>教育局本级</t>
  </si>
  <si>
    <t>经常性补助30万</t>
  </si>
  <si>
    <t>普通教育</t>
  </si>
  <si>
    <t>　　学前教育</t>
  </si>
  <si>
    <r>
      <rPr>
        <sz val="10"/>
        <rFont val="楷体_GB2312"/>
        <charset val="134"/>
      </rPr>
      <t xml:space="preserve">      </t>
    </r>
    <r>
      <rPr>
        <sz val="10"/>
        <rFont val="宋体"/>
        <charset val="134"/>
      </rPr>
      <t>　</t>
    </r>
    <r>
      <rPr>
        <sz val="10"/>
        <rFont val="仿宋"/>
        <charset val="134"/>
      </rPr>
      <t>机关幼儿园</t>
    </r>
  </si>
  <si>
    <r>
      <rPr>
        <sz val="10"/>
        <rFont val="楷体_GB2312"/>
        <charset val="134"/>
      </rPr>
      <t xml:space="preserve">      </t>
    </r>
    <r>
      <rPr>
        <sz val="10"/>
        <rFont val="宋体"/>
        <charset val="134"/>
      </rPr>
      <t>　</t>
    </r>
    <r>
      <rPr>
        <sz val="10"/>
        <rFont val="仿宋"/>
        <charset val="134"/>
      </rPr>
      <t>财贸幼儿园</t>
    </r>
  </si>
  <si>
    <t>差额人员7人</t>
  </si>
  <si>
    <t>　　小学教育</t>
  </si>
  <si>
    <t>　　初中教育</t>
  </si>
  <si>
    <t>　　高中教育</t>
  </si>
  <si>
    <t>　　农村义务教育</t>
  </si>
  <si>
    <t>职业教育</t>
  </si>
  <si>
    <t>特殊教育</t>
  </si>
  <si>
    <t>教师进修及干部继续教育</t>
  </si>
  <si>
    <t>教育附加及基金支出</t>
  </si>
  <si>
    <r>
      <rPr>
        <sz val="10"/>
        <rFont val="Times New Roman"/>
        <charset val="0"/>
      </rPr>
      <t>“</t>
    </r>
    <r>
      <rPr>
        <sz val="10"/>
        <rFont val="宋体"/>
        <charset val="134"/>
      </rPr>
      <t>教育强县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专项经费</t>
    </r>
  </si>
  <si>
    <t>1.督导评估检查项目2636.7万；2.上级指标文件要求配套的项目372.8万；3.其他422万</t>
  </si>
  <si>
    <t>其他教育事务支出</t>
  </si>
  <si>
    <t>科学技术支出</t>
  </si>
  <si>
    <t xml:space="preserve"> 科学技术管理事务</t>
  </si>
  <si>
    <r>
      <rPr>
        <sz val="10"/>
        <rFont val="楷体_GB2312"/>
        <charset val="134"/>
      </rPr>
      <t xml:space="preserve"> </t>
    </r>
    <r>
      <rPr>
        <sz val="10"/>
        <rFont val="宋体"/>
        <charset val="134"/>
      </rPr>
      <t>行政运行</t>
    </r>
  </si>
  <si>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科学技术普及（科协）</t>
    </r>
  </si>
  <si>
    <t>科协本级</t>
  </si>
  <si>
    <t>1.科普大篷车运行2万；2.科普设施建设8万</t>
  </si>
  <si>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其他科学技术支出</t>
    </r>
  </si>
  <si>
    <t>文化体育与传媒支出</t>
  </si>
  <si>
    <t>文化</t>
  </si>
  <si>
    <t>　　文体旅游广电新闻出版局</t>
  </si>
  <si>
    <t>文广新局本级</t>
  </si>
  <si>
    <t>1.非税收入征收成本5.4万；2. 老放映员生活困难补助13万；3.体育器材购置经费100万；4.非物质文化遗产保护传承中心经费1.6万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</si>
  <si>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文化执法局</t>
    </r>
  </si>
  <si>
    <t>文化综合执法局本级</t>
  </si>
  <si>
    <t>1.非税收入征收成本3万；2.办公用房租赁费2万；网吧专项整治工作经费5万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</si>
  <si>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图书馆</t>
    </r>
  </si>
  <si>
    <t>图书馆本级</t>
  </si>
  <si>
    <t>1.非税收入征收成本1.8万；2.购书经费3万；3.文化共享工程运行经费5.2万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</si>
  <si>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文化馆</t>
    </r>
  </si>
  <si>
    <t>文化馆本级</t>
  </si>
  <si>
    <t>1.经常性补助6万；2.文化活动专项经费3万；3.2台流动舞台车和1台文化服务车运行维护费5万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</si>
  <si>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粟裕纪念馆</t>
    </r>
  </si>
  <si>
    <t>粟裕纪念馆本级</t>
  </si>
  <si>
    <t>1.整体纪念馆设施设备、武器装备维护维修专项7万；2.纪念馆设施设备维护及园林绿化费22万；3.消防设施维护费3万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</si>
  <si>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文联</t>
    </r>
  </si>
  <si>
    <t>文联本级</t>
  </si>
  <si>
    <t>1.11个协会专项经费7.7万；2.文联办公场地租费2万；3.文艺宣传及创作经费5.3万</t>
  </si>
  <si>
    <t xml:space="preserve">    文物</t>
  </si>
  <si>
    <t>文物管理所本级</t>
  </si>
  <si>
    <t>小型文物保护维修10万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</si>
  <si>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民间文化研究</t>
    </r>
  </si>
  <si>
    <t>炎帝文化研究所本级</t>
  </si>
  <si>
    <t>族普、宗祠等普查2万</t>
  </si>
  <si>
    <t>　　文广宣传、汇演、奖励等专项经费</t>
  </si>
  <si>
    <t>　　文化旅游产业引导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</si>
  <si>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广播影视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</si>
  <si>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电视台</t>
    </r>
  </si>
  <si>
    <t>电视台本级</t>
  </si>
  <si>
    <t>1. 非税收入征收成本76万；2.购节目片带费11万；3.转播发射台微波经费6万；4.新闻播出系统设备维修费5万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</si>
  <si>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电影放映中心</t>
    </r>
  </si>
  <si>
    <t>电影放映中心本级</t>
  </si>
  <si>
    <t>1.电费0.8万；2.非税收入征收成本1.8万；3.农村电影公益放映2.4万</t>
  </si>
  <si>
    <t>其他文化体育与传媒支出</t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</si>
  <si>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文化事业建设费支出</t>
    </r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</si>
  <si>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其它</t>
    </r>
  </si>
  <si>
    <t>社会保障和就业支出</t>
  </si>
  <si>
    <t>人力资源和社会保障管理事务</t>
  </si>
  <si>
    <t>人力资源和社会保障局本级</t>
  </si>
  <si>
    <t>1.非税征收成本7.5万；2.人事考试专项经费80万；3.年度考核记事手册经费10万；4.人事档案管理信息化建设经费10万；5.信息化建设及执法监督工作经费7.5万</t>
  </si>
  <si>
    <t>社会保险经办机构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</si>
  <si>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企保局</t>
    </r>
  </si>
  <si>
    <t>企业社保局本级</t>
  </si>
  <si>
    <t>1.非税收入征管成本3.6万；2.企业退休人员生存认证及稽核管理专项3.6万；3.信息系统维护费4.8万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</si>
  <si>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机保局</t>
    </r>
  </si>
  <si>
    <t>机关社保局本级</t>
  </si>
  <si>
    <t>1.机关事业单位退休人员生存认证及稽核管理经费5万；2.信息系统维护费5万；3.老系统个帐清理改革经费5万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</si>
  <si>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医保局</t>
    </r>
  </si>
  <si>
    <t>医疗生育保险局本级</t>
  </si>
  <si>
    <t>1.信息系统维护费5万；2.特殊病种人群管理专项经费3万；3.意外伤害调查核实专项2万；4.医保基金专项整治经费5万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</si>
  <si>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就业局</t>
    </r>
  </si>
  <si>
    <t>劳动就业服务局本级</t>
  </si>
  <si>
    <t>1.经常性补助96万；2.信息系统维护费13.6万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</si>
  <si>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城乡居民社会养老保险管理中心</t>
    </r>
  </si>
  <si>
    <t>城乡居民养老保险管理中心本级</t>
  </si>
  <si>
    <t>1.村联络员按人员人平2元付补助49万；2.奖励先进乡镇及农保员10万；3.信息系统维护费5万；4.待遇人员生存认证6万</t>
  </si>
  <si>
    <r>
      <rPr>
        <sz val="10"/>
        <rFont val="楷体_GB2312"/>
        <charset val="134"/>
      </rPr>
      <t xml:space="preserve">      </t>
    </r>
    <r>
      <rPr>
        <sz val="10"/>
        <rFont val="仿宋_GB2312"/>
        <charset val="134"/>
      </rPr>
      <t>工伤保险中心</t>
    </r>
  </si>
  <si>
    <t>工伤保险管理中心本级</t>
  </si>
  <si>
    <t>1.信息系统维护费6万；2.老工伤县级配套6万</t>
  </si>
  <si>
    <t>民政民族宗教局</t>
  </si>
  <si>
    <t>民政民族宗教局本级</t>
  </si>
  <si>
    <t>1.经常性补助42万；2.敬老院运转经费48万；3.民政工作专项经费40万</t>
  </si>
  <si>
    <t>行政事业单位离退休</t>
  </si>
  <si>
    <t xml:space="preserve">    机关事业单位基本养老保险缴费支出</t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</si>
  <si>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机关事业单位职业年金缴费支出</t>
    </r>
  </si>
  <si>
    <t xml:space="preserve">    对机关事业单位养老保险基金的补助</t>
  </si>
  <si>
    <t xml:space="preserve">   其他行政事业单位离退休支出</t>
  </si>
  <si>
    <t>企业改革补助</t>
  </si>
  <si>
    <t>抚恤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</si>
  <si>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死亡抚恤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</si>
  <si>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伤残抚恤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</si>
  <si>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在乡复员、退伍军人生活补助</t>
    </r>
  </si>
  <si>
    <t>社会福利</t>
  </si>
  <si>
    <t>残疾人事业</t>
  </si>
  <si>
    <t>残联本级</t>
  </si>
  <si>
    <t>1.残疾证办理5万；2.白内障手术2万；3.残疾人动态信息更新3万</t>
  </si>
  <si>
    <t>最低生活保障</t>
  </si>
  <si>
    <t xml:space="preserve">    城市居民最低生活保障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</si>
  <si>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农村最低生活保障</t>
    </r>
  </si>
  <si>
    <t>临时救助</t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</si>
  <si>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流浪乞讨人员救助</t>
    </r>
  </si>
  <si>
    <t xml:space="preserve">    临时救助支出</t>
  </si>
  <si>
    <t>其他生活救助</t>
  </si>
  <si>
    <t>抚恤及其他社会救济500万，遗属、精简人员生活补助400万</t>
  </si>
  <si>
    <t>自然灾害生活救助</t>
  </si>
  <si>
    <t>财政对基本养老保险基金的补助</t>
  </si>
  <si>
    <t>　　财政对企业职工基本养老保险基金的补助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</si>
  <si>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财政对城乡居民基本养老保险基金的补助</t>
    </r>
  </si>
  <si>
    <t>财政对其他社会保险基金的补助</t>
  </si>
  <si>
    <t xml:space="preserve">    财政对工伤保险基金的补助</t>
  </si>
  <si>
    <t xml:space="preserve">    财政对生育保险基金的补助</t>
  </si>
  <si>
    <t>红十字事业</t>
  </si>
  <si>
    <t>红十字会本级</t>
  </si>
  <si>
    <t>1.红十字救护员培训项目5万；2.人道救助项目5万</t>
  </si>
  <si>
    <t>其他社会保障和就业支出</t>
  </si>
  <si>
    <t>　  老年事务</t>
  </si>
  <si>
    <t>　  再就业资金配套、小额贴息</t>
  </si>
  <si>
    <t>　  再就业资金配套10万、小额贴息10万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</si>
  <si>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其他社会保障和就业</t>
    </r>
  </si>
  <si>
    <t>医疗卫生与计划生育支出</t>
  </si>
  <si>
    <t>医疗卫生与计划生育管理事务</t>
  </si>
  <si>
    <t>卫计局本级</t>
  </si>
  <si>
    <t>1.社会抚养费专项350万；2.基本公共卫生服务县级配套320万；3.计划生育专项410万；4.医疗废物处置经费50万；5.本土化乡村医生培养10万；6.国家基本药物制度县级财政补助专项资金（卫生院）917万；</t>
  </si>
  <si>
    <t>公立医院</t>
  </si>
  <si>
    <r>
      <rPr>
        <sz val="10"/>
        <rFont val="楷体_GB2312"/>
        <charset val="134"/>
      </rPr>
      <t xml:space="preserve">     </t>
    </r>
    <r>
      <rPr>
        <sz val="10"/>
        <rFont val="宋体"/>
        <charset val="134"/>
      </rPr>
      <t>中医医院</t>
    </r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</si>
  <si>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人民医院</t>
    </r>
  </si>
  <si>
    <t>基层医疗卫生机构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</si>
  <si>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乡镇卫生院</t>
    </r>
  </si>
  <si>
    <t>乡镇卫生院75名全额拨款工资及社会保障经费</t>
  </si>
  <si>
    <t>行政事业单位医疗</t>
  </si>
  <si>
    <t>财政对基本医疗保险基金的补助</t>
  </si>
  <si>
    <t xml:space="preserve">    财政对职工基本医疗保险基金的补助</t>
  </si>
  <si>
    <t xml:space="preserve">    财政对新型农村合作医疗保险基金的补助</t>
  </si>
  <si>
    <t>农村合作医疗管理办本级</t>
  </si>
  <si>
    <t>1.农合系统维护费、电信网络使用费3万；2.聘请乡镇审核员工作经费15万；3.乡镇农合筹资入库奖励资金22万</t>
  </si>
  <si>
    <t xml:space="preserve">    财政对城乡居民基本医疗保险基金的补助</t>
  </si>
  <si>
    <t xml:space="preserve">    财政对其他基本医疗保险基金的补助</t>
  </si>
  <si>
    <t>中医药</t>
  </si>
  <si>
    <t>计划生育协会</t>
  </si>
  <si>
    <t>计生协本级</t>
  </si>
  <si>
    <t>基层计生协会能力建设补助5万</t>
  </si>
  <si>
    <t>公共卫生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</si>
  <si>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疾病预防控制机构</t>
    </r>
  </si>
  <si>
    <t>疾病预防控制中心本级</t>
  </si>
  <si>
    <t>1.疾病预防控制项目10万；2.水质监测10万；3.卫生从业人员健康体检20万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</si>
  <si>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突发公共卫生事件应急处理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</si>
  <si>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妇幼保健机构</t>
    </r>
  </si>
  <si>
    <t>妇幼保健院本级</t>
  </si>
  <si>
    <t>1.会同县妇幼保健计划生育服务中心整体搬迁借款利息160万；2.经常性补助108万；3.孕产妇免费产前筛查21万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</si>
  <si>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爱卫办</t>
    </r>
  </si>
  <si>
    <t>爱卫办本级</t>
  </si>
  <si>
    <t>农村改厕、爱卫经费、健康教育等10万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</si>
  <si>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基本公共卫生服务支出</t>
    </r>
  </si>
  <si>
    <t>卫生监督机构</t>
  </si>
  <si>
    <t>卫生监督所本级</t>
  </si>
  <si>
    <t>1.非税收入征收成本3万；2.生活饮用水卫生监督经费2万；3.突发公共卫生事件应急经费5万；4.卫生监督执法专项经费10万</t>
  </si>
  <si>
    <t>其他医疗卫生支出</t>
  </si>
  <si>
    <t>　　医改专项经费</t>
  </si>
  <si>
    <t>　　村卫生室药品实施基本药物制度县级财政专项补助经费</t>
  </si>
  <si>
    <t>　　医院技改前期工作经费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</si>
  <si>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其他</t>
    </r>
  </si>
  <si>
    <t>节能环保支出</t>
  </si>
  <si>
    <t>环境保护管理事务</t>
  </si>
  <si>
    <t>环保局本级</t>
  </si>
  <si>
    <t>1.第二次全国污染源普查工作经费75万；2.第三方监测费35万；3.非税收入征收成本9万；4.生态功能区考核及环境监测、环境执法监察经费31万</t>
  </si>
  <si>
    <t>污染防治</t>
  </si>
  <si>
    <t>水　体</t>
  </si>
  <si>
    <t>　　污水处理专项经费</t>
  </si>
  <si>
    <t>　　污水管理站监管</t>
  </si>
  <si>
    <t>退耕还林</t>
  </si>
  <si>
    <t>其他节能环保支出</t>
  </si>
  <si>
    <t>城乡社区支出</t>
  </si>
  <si>
    <t>城乡社区管理事务</t>
  </si>
  <si>
    <t>　　住建局</t>
  </si>
  <si>
    <t>住建局本级</t>
  </si>
  <si>
    <t>1.非税收入征收成本87万；2.经常性补助186万；3.城市基础设施维护200万；4.施工图审查100万；5.传统村落保护发展项目及危房改造、风貌改造工作经费50万</t>
  </si>
  <si>
    <t>　　城管执法</t>
  </si>
  <si>
    <t>城市管理行政执法局本级</t>
  </si>
  <si>
    <t>1.非税征收成本27万；2.监督员工资和奖金福利60万</t>
  </si>
  <si>
    <t>　　房产局</t>
  </si>
  <si>
    <t>房产局本级</t>
  </si>
  <si>
    <t>1.经常性补助203万；2.白蚁防治经费20万；3.保障性住房维修与管理35万；4.非税征收成本48万</t>
  </si>
  <si>
    <t>城乡社区公共设施</t>
  </si>
  <si>
    <t>　　城市公共照明电费</t>
  </si>
  <si>
    <t>　　城市基础设施维修</t>
  </si>
  <si>
    <t>　　新型城镇化</t>
  </si>
  <si>
    <t>　　危房改造</t>
  </si>
  <si>
    <t>　　垃圾场运转经费</t>
  </si>
  <si>
    <t>城乡社区环境卫生</t>
  </si>
  <si>
    <t>环卫局本级</t>
  </si>
  <si>
    <t>1.非税征收成本42万；2.环卫车辆运转及乡镇垃圾一体化处理经费330万</t>
  </si>
  <si>
    <t>建设市场管理与监督</t>
  </si>
  <si>
    <t>城市公用事业附加支出</t>
  </si>
  <si>
    <t>其他城乡社区事务支出</t>
  </si>
  <si>
    <t>农林水支出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</si>
  <si>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农业</t>
    </r>
  </si>
  <si>
    <t>　　农业局</t>
  </si>
  <si>
    <t>农业局本级</t>
  </si>
  <si>
    <t>1.农业生产病虫害防治项目14万；2.原种场、园艺场工作经费16万；3.农产品质量安全监管20万</t>
  </si>
  <si>
    <t xml:space="preserve">    农民素质教育办</t>
  </si>
  <si>
    <t>农民素质教育办公室本级</t>
  </si>
  <si>
    <t>农民素质教育专项经费10万</t>
  </si>
  <si>
    <t xml:space="preserve">    农村经营服务站</t>
  </si>
  <si>
    <t>农村经营服务站本级</t>
  </si>
  <si>
    <t>1.农村财务及三资管理5万；2.农民负担监督管理及农民负担监督卡工本费4万；3.三权分置改革3万；4.农村土地承包纠纷仲裁1万；5.农村土地经营权流转1万；6.农村新型经营主体1万</t>
  </si>
  <si>
    <t xml:space="preserve">    农机局</t>
  </si>
  <si>
    <t>农机局本级</t>
  </si>
  <si>
    <t>1.经常性补助12万；2.农机购置补贴工作经费10万</t>
  </si>
  <si>
    <t xml:space="preserve">    畜牧局</t>
  </si>
  <si>
    <t>畜牧局本级</t>
  </si>
  <si>
    <t>1.动物防疫专项经费40万；2.经常性补助18万；3.渔政执法10万；4.种畜场、渔场专项经费16万</t>
  </si>
  <si>
    <t>　  其它农业事务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</si>
  <si>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林业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</si>
  <si>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林业局</t>
    </r>
  </si>
  <si>
    <t>林业局本级</t>
  </si>
  <si>
    <t>1.非税收入征管成本33万；2.森林防灾减灾40万；3.森林培育150万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</si>
  <si>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鹰嘴界自然保护区</t>
    </r>
  </si>
  <si>
    <t>鹰嘴界自然保护区管理局本级</t>
  </si>
  <si>
    <t>1.森林生态专项27万；2.林业防灾减灾18万</t>
  </si>
  <si>
    <t>　  森林公安</t>
  </si>
  <si>
    <t>森林公安局本级</t>
  </si>
  <si>
    <t>1.森林防火专项经费15万；2.涉案财物搬运、司法鉴定费5万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</si>
  <si>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湿地保护</t>
    </r>
  </si>
  <si>
    <t>湿地管理局本级</t>
  </si>
  <si>
    <t>湿地宣传和执法15万</t>
  </si>
  <si>
    <r>
      <rPr>
        <sz val="10"/>
        <rFont val="Times New Roman"/>
        <charset val="0"/>
      </rPr>
      <t xml:space="preserve">        </t>
    </r>
    <r>
      <rPr>
        <sz val="10"/>
        <rFont val="宋体"/>
        <charset val="134"/>
      </rPr>
      <t>森林防火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</si>
  <si>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水利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</si>
  <si>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水利局</t>
    </r>
  </si>
  <si>
    <t>水利局本级</t>
  </si>
  <si>
    <t>1.非税收入征管成本12万；2.抗洪抢险专项50万；3. 会同县河长办2019年度河长制工作20万；4.山洪灾害监测预警系统管理与维护经费30万；5.水库调度规程及应急预案编制40万；6.小型水库管护员工资13.6万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</si>
  <si>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水利工程建设</t>
    </r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</si>
  <si>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防洪管理站</t>
    </r>
  </si>
  <si>
    <t>防洪管理站本级</t>
  </si>
  <si>
    <t>1.污水提升泵站3万；2.防护工程维修维护7万</t>
  </si>
  <si>
    <t>　　水文测报</t>
  </si>
  <si>
    <t>　  移民局</t>
  </si>
  <si>
    <t>移民局本级</t>
  </si>
  <si>
    <t>1.大中型水库移民后期扶持项目实施管理费10万；2.经常性补助54万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</si>
  <si>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扶贫</t>
    </r>
  </si>
  <si>
    <t>　　扶贫办</t>
  </si>
  <si>
    <t>扶贫办本级</t>
  </si>
  <si>
    <t>扶贫工作专项200万</t>
  </si>
  <si>
    <t>　　精准扶贫配套专项</t>
  </si>
  <si>
    <t>农业综合开发</t>
  </si>
  <si>
    <t>农业综合开发办本级</t>
  </si>
  <si>
    <t>农业综合开发项目20万</t>
  </si>
  <si>
    <t>其他农林水事务支出</t>
  </si>
  <si>
    <t>　　大溪水库</t>
  </si>
  <si>
    <t>大溪水库本级</t>
  </si>
  <si>
    <t>水利工程日常维护运行10万</t>
  </si>
  <si>
    <t>　　农业保险县级配套</t>
  </si>
  <si>
    <t>　　农业农村发展引导</t>
  </si>
  <si>
    <t>　　乡镇事务（一般性转移支付）</t>
  </si>
  <si>
    <t>　　乡镇事务（专项转移支付）</t>
  </si>
  <si>
    <t>乡镇一般性转移支付2793万元（含税改计生经费、党建专项、交通安全专项、工会、团委、妇联经费等）,乡镇党报党刊征订及乡镇工作补贴548万元。</t>
  </si>
  <si>
    <t>　　村级事务（一般性转移支付）</t>
  </si>
  <si>
    <t>含村级转移支付环境整治及村卫室医改专项补助82.8万元，含党建、安全生产、生态、信访维稳、环境卫生、工会、团委、妇联经费等。</t>
  </si>
  <si>
    <t>　　村级事务（专项转移支付）</t>
  </si>
  <si>
    <t>含村级组织服务群众专项每村1万计345万、村级组织集体经济帮扶100万（据实拨付）、村集体经济发展引导配套资金30万、县城社区服务群众9万元、县城社区惠民资金27万元（3个社区每个社区增加2万元)，社区运转经费226万元（3个县城社区每个增加3万元，10个乡镇社区每个增加2万元）。</t>
  </si>
  <si>
    <t>　　其他</t>
  </si>
  <si>
    <t>交通运输支出</t>
  </si>
  <si>
    <t>公路水路运输</t>
  </si>
  <si>
    <t>　　交通运输局</t>
  </si>
  <si>
    <t>交通局本级</t>
  </si>
  <si>
    <t>1.  经常性补助6万；2.农村公路工程项目建设管理费300万</t>
  </si>
  <si>
    <t>　　公路运输管理（运管所）</t>
  </si>
  <si>
    <t>公路运输管理所本级</t>
  </si>
  <si>
    <t>1.安全监管经费16万；2.非税征收成本9万</t>
  </si>
  <si>
    <t>　　交通运输安全质量监督管理</t>
  </si>
  <si>
    <t>交通建设质量安全监督管理站本级</t>
  </si>
  <si>
    <t>安全监管及检测15万</t>
  </si>
  <si>
    <t>　　海事处</t>
  </si>
  <si>
    <t>地方海事处本级</t>
  </si>
  <si>
    <t>海事专项65万</t>
  </si>
  <si>
    <t>　　公路局</t>
  </si>
  <si>
    <t>公路局本级</t>
  </si>
  <si>
    <t>1.非税征收成本36万；2.公路养护经费395万</t>
  </si>
  <si>
    <t>　　重点工程项目</t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</si>
  <si>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公共交通运营补助</t>
    </r>
  </si>
  <si>
    <t>其他交通运输支出</t>
  </si>
  <si>
    <t>资源勘探信息等支出</t>
  </si>
  <si>
    <t>经信科技和商务粮食事务</t>
  </si>
  <si>
    <t>经信局本级</t>
  </si>
  <si>
    <t>1.非税收入项目支出12.8万；2.经常性补助24万；3.重点项目建设管理服务23.2万</t>
  </si>
  <si>
    <t>其它建筑业支出</t>
  </si>
  <si>
    <t>工业和信息产业</t>
  </si>
  <si>
    <t>　　产业引导及科技创新（含人才引进）</t>
  </si>
  <si>
    <t>　 含人才引进专项经费、含招商引资专项</t>
  </si>
  <si>
    <t>安全生产监管</t>
  </si>
  <si>
    <t>安全生产监督局本级</t>
  </si>
  <si>
    <t>1.安委办专项工作经费34万；2.非税收入征收成本6万</t>
  </si>
  <si>
    <t>其它资源勘探信息等支出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</si>
  <si>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黄金事务</t>
    </r>
  </si>
  <si>
    <t>漠滨金矿服务中心本级</t>
  </si>
  <si>
    <t>商业服务业等支出</t>
  </si>
  <si>
    <t>商业流通事务（供销社）</t>
  </si>
  <si>
    <t>供销联社本级</t>
  </si>
  <si>
    <t>1.供销社综合改革6.4万；2.征收成本3.6万</t>
  </si>
  <si>
    <t>旅游业管理与服务</t>
  </si>
  <si>
    <r>
      <rPr>
        <sz val="10"/>
        <rFont val="楷体_GB2312"/>
        <charset val="134"/>
      </rPr>
      <t xml:space="preserve">    </t>
    </r>
    <r>
      <rPr>
        <sz val="10"/>
        <rFont val="宋体"/>
        <charset val="134"/>
      </rPr>
      <t>行政运行</t>
    </r>
  </si>
  <si>
    <t>　  传统村落保护与利用专项资金</t>
  </si>
  <si>
    <t>其他商业服务业等支出</t>
  </si>
  <si>
    <t>　  招商引资项目经费</t>
  </si>
  <si>
    <t xml:space="preserve">    其他商业服务业</t>
  </si>
  <si>
    <t>金融支出</t>
  </si>
  <si>
    <t xml:space="preserve">   事业运行</t>
  </si>
  <si>
    <r>
      <rPr>
        <sz val="10"/>
        <rFont val="宋体"/>
        <charset val="134"/>
      </rPr>
      <t>　　</t>
    </r>
    <r>
      <rPr>
        <sz val="10"/>
        <rFont val="Times New Roman"/>
        <charset val="0"/>
      </rPr>
      <t xml:space="preserve">   </t>
    </r>
    <r>
      <rPr>
        <sz val="10"/>
        <rFont val="宋体"/>
        <charset val="134"/>
      </rPr>
      <t>小额担保贷款担保贴息</t>
    </r>
  </si>
  <si>
    <r>
      <rPr>
        <sz val="10"/>
        <rFont val="宋体"/>
        <charset val="134"/>
      </rPr>
      <t xml:space="preserve">　　 </t>
    </r>
    <r>
      <rPr>
        <sz val="10"/>
        <rFont val="Times New Roman"/>
        <charset val="0"/>
      </rPr>
      <t xml:space="preserve">  </t>
    </r>
    <r>
      <rPr>
        <sz val="10"/>
        <rFont val="宋体"/>
        <charset val="134"/>
      </rPr>
      <t>涉农贷款担保服务专项经费</t>
    </r>
  </si>
  <si>
    <t>国土海洋气象等支出</t>
  </si>
  <si>
    <t>国土资源事务</t>
  </si>
  <si>
    <t>　　国土局</t>
  </si>
  <si>
    <t>国土局本级</t>
  </si>
  <si>
    <t>1.经常性补助300万；2.地灾隐患监测人补助及监测装备支出35万</t>
  </si>
  <si>
    <r>
      <rPr>
        <sz val="10"/>
        <rFont val="楷体_GB2312"/>
        <charset val="134"/>
      </rPr>
      <t xml:space="preserve">    </t>
    </r>
    <r>
      <rPr>
        <sz val="10"/>
        <rFont val="仿宋_GB2312"/>
        <charset val="134"/>
      </rPr>
      <t>其他国土资源事务支出（基金支出）</t>
    </r>
  </si>
  <si>
    <t>气象事务</t>
  </si>
  <si>
    <t>1.气象信息传输发送经费10万；2.国省道气象监测设施33万</t>
  </si>
  <si>
    <t>其他国土海洋气象等支出</t>
  </si>
  <si>
    <t>住房保障支出</t>
  </si>
  <si>
    <t xml:space="preserve"> 住房公积金</t>
  </si>
  <si>
    <t xml:space="preserve"> 其他住房保障支出</t>
  </si>
  <si>
    <t>粮油物资储备</t>
  </si>
  <si>
    <t>粮油事务</t>
  </si>
  <si>
    <t>　　行政运行</t>
  </si>
  <si>
    <t>　　其他粮油物资储备支出</t>
  </si>
  <si>
    <t>债务还本付息支出</t>
  </si>
  <si>
    <t xml:space="preserve"> 地方政府债券付息</t>
  </si>
  <si>
    <t xml:space="preserve"> 基础设施建设还本付息</t>
  </si>
  <si>
    <t xml:space="preserve"> 其它</t>
  </si>
  <si>
    <t>　一般性转移支付</t>
  </si>
  <si>
    <t>　　　乡镇事务</t>
  </si>
  <si>
    <t>　　　村级事务</t>
  </si>
  <si>
    <t>　专项转移支付</t>
  </si>
  <si>
    <t>会同县2019年专项资金项目明细表</t>
  </si>
  <si>
    <t>专项资金名称</t>
  </si>
  <si>
    <r>
      <rPr>
        <b/>
        <sz val="11"/>
        <rFont val="宋体"/>
        <charset val="134"/>
      </rPr>
      <t>2018</t>
    </r>
    <r>
      <rPr>
        <b/>
        <sz val="11"/>
        <rFont val="宋体"/>
        <charset val="134"/>
      </rPr>
      <t>年预算数</t>
    </r>
  </si>
  <si>
    <r>
      <rPr>
        <b/>
        <sz val="11"/>
        <rFont val="宋体"/>
        <charset val="134"/>
      </rPr>
      <t>2019</t>
    </r>
    <r>
      <rPr>
        <b/>
        <sz val="11"/>
        <rFont val="宋体"/>
        <charset val="134"/>
      </rPr>
      <t>年预算数</t>
    </r>
  </si>
  <si>
    <t>增减数</t>
  </si>
  <si>
    <t>审定数</t>
  </si>
  <si>
    <t>备   注</t>
  </si>
  <si>
    <t>合   计</t>
  </si>
  <si>
    <t>脱贫攻坚及乡村振兴专项</t>
  </si>
  <si>
    <t>产业引导及科技创新</t>
  </si>
  <si>
    <t xml:space="preserve">    含人才引进专项经费</t>
  </si>
  <si>
    <t>重点项目工作经费</t>
  </si>
  <si>
    <t xml:space="preserve">    含招商引资专项</t>
  </si>
  <si>
    <r>
      <rPr>
        <sz val="10"/>
        <rFont val="Times New Roman"/>
        <charset val="134"/>
      </rPr>
      <t>PPP</t>
    </r>
    <r>
      <rPr>
        <sz val="10"/>
        <rFont val="宋体"/>
        <charset val="134"/>
      </rPr>
      <t>项目专项补贴、政府购买服务</t>
    </r>
  </si>
  <si>
    <t>农业保险县级配套</t>
  </si>
  <si>
    <t xml:space="preserve">    其中种植类67.6万元、养殖类17.35万元、森林类124.11万元、农房类144万元</t>
  </si>
  <si>
    <t>再就业资金配套</t>
  </si>
  <si>
    <t>小额担保贷款贴息</t>
  </si>
  <si>
    <t>志愿者服务</t>
  </si>
  <si>
    <t>道路交通事故救助基金</t>
  </si>
  <si>
    <t>综合目标考核奖励</t>
  </si>
  <si>
    <t>政府性投资项目预结算审计专项</t>
  </si>
  <si>
    <t>党建工作专项</t>
  </si>
  <si>
    <t xml:space="preserve">    含六小一中心专项经费、市委党校主体班专项经费6万元</t>
  </si>
  <si>
    <t>依法行政及简政放权专项</t>
  </si>
  <si>
    <t>非税收入安排的其它支出</t>
  </si>
  <si>
    <t>会同县2019年一般公共预算税收返还和转移支付表</t>
  </si>
  <si>
    <r>
      <rPr>
        <b/>
        <sz val="10"/>
        <color indexed="8"/>
        <rFont val="宋体"/>
        <charset val="134"/>
      </rPr>
      <t>收入</t>
    </r>
  </si>
  <si>
    <r>
      <rPr>
        <b/>
        <sz val="10"/>
        <color indexed="8"/>
        <rFont val="宋体"/>
        <charset val="134"/>
      </rPr>
      <t>预算数</t>
    </r>
  </si>
  <si>
    <t>（三）专项转移支付</t>
  </si>
  <si>
    <t xml:space="preserve">  1.一般公共服务支出</t>
  </si>
  <si>
    <t xml:space="preserve">  2.公共安全支出</t>
  </si>
  <si>
    <t xml:space="preserve">  3.教育支出</t>
  </si>
  <si>
    <t xml:space="preserve">  4.文化旅游体育与传媒支出</t>
  </si>
  <si>
    <t xml:space="preserve">  5.社会保障和就业支出</t>
  </si>
  <si>
    <t xml:space="preserve">  6.卫生健康支出</t>
  </si>
  <si>
    <t xml:space="preserve">  7.节能环保支出</t>
  </si>
  <si>
    <t xml:space="preserve">  8.农林水支出</t>
  </si>
  <si>
    <t xml:space="preserve">  9.交通运输支出</t>
  </si>
  <si>
    <t xml:space="preserve">  10.自然资源海洋气象等支出</t>
  </si>
  <si>
    <t xml:space="preserve">  11.住房保障支出</t>
  </si>
  <si>
    <t xml:space="preserve">  12.国防支出</t>
  </si>
  <si>
    <t xml:space="preserve">  13.科学技术</t>
  </si>
  <si>
    <t xml:space="preserve">  其他</t>
  </si>
  <si>
    <t>2019年专项转移支付分地区分项目表</t>
  </si>
  <si>
    <t>乡镇名称　</t>
  </si>
  <si>
    <t>2019年转移支付
合　计</t>
  </si>
  <si>
    <t>其　中：</t>
  </si>
  <si>
    <t>一般性转移支付</t>
  </si>
  <si>
    <t>　其 中：</t>
  </si>
  <si>
    <t>专项转移支付</t>
  </si>
  <si>
    <t>其 中：</t>
  </si>
  <si>
    <t>因素法分配</t>
  </si>
  <si>
    <t>特殊经费（派出机构）</t>
  </si>
  <si>
    <t>乡镇党报党刊</t>
  </si>
  <si>
    <t>乡镇工作补贴</t>
  </si>
  <si>
    <t>合　计</t>
  </si>
  <si>
    <t>沙溪乡</t>
  </si>
  <si>
    <t>团河镇</t>
  </si>
  <si>
    <t>金子岩乡</t>
  </si>
  <si>
    <t>高椅乡</t>
  </si>
  <si>
    <t>若水镇</t>
  </si>
  <si>
    <t>金竹乡</t>
  </si>
  <si>
    <t>马鞍镇</t>
  </si>
  <si>
    <t>堡子镇</t>
  </si>
  <si>
    <t>坪村镇</t>
  </si>
  <si>
    <t>宝田乡</t>
  </si>
  <si>
    <t>漠滨乡</t>
  </si>
  <si>
    <t>青朗乡</t>
  </si>
  <si>
    <t>蒲稳乡</t>
  </si>
  <si>
    <t>炮团乡</t>
  </si>
  <si>
    <t>地灵乡</t>
  </si>
  <si>
    <t>广坪镇</t>
  </si>
  <si>
    <t>连山乡</t>
  </si>
  <si>
    <t>林城镇</t>
  </si>
  <si>
    <t>会同县2018年政府债务限额及余额表</t>
  </si>
  <si>
    <t>地区</t>
  </si>
  <si>
    <t xml:space="preserve">2018年政府债务限额
</t>
  </si>
  <si>
    <t>2018年政府债务余额</t>
  </si>
  <si>
    <t>一般债务</t>
  </si>
  <si>
    <t>专项债务</t>
  </si>
  <si>
    <t>一般债务小计</t>
  </si>
  <si>
    <t>专项债务小计</t>
  </si>
  <si>
    <t>一般债券</t>
  </si>
  <si>
    <t>外国政府</t>
  </si>
  <si>
    <t>国际组织</t>
  </si>
  <si>
    <t>其他</t>
  </si>
  <si>
    <t>专项债券</t>
  </si>
  <si>
    <t xml:space="preserve"> 431225  会同县</t>
  </si>
  <si>
    <t>政府性基金预算收支总表</t>
  </si>
  <si>
    <t xml:space="preserve">                      单位：万元</t>
  </si>
  <si>
    <t>项目名称</t>
  </si>
  <si>
    <t>收入预算</t>
  </si>
  <si>
    <t>支    出    预    算</t>
  </si>
  <si>
    <t>说明</t>
  </si>
  <si>
    <t>支出经济分类科目</t>
  </si>
  <si>
    <t>资本性支出</t>
  </si>
  <si>
    <t>债务利息及
费用支出</t>
  </si>
  <si>
    <t>总    计</t>
  </si>
  <si>
    <t>一、污水处理费收入</t>
  </si>
  <si>
    <t>二、城市基础设施配套费收入</t>
  </si>
  <si>
    <t>三、国有土地使用权出让收入</t>
  </si>
  <si>
    <t>国有土地价款预计总计3亿元（土地出让收入2亿元，增减挂钩指标交易收入1亿），经分解后，预计国有土地使用权出让收入28900万元，国有土地收益基金收入1000万元，农业土地开发资金收入100万元。</t>
  </si>
  <si>
    <t>四、国有土地收益基金收入</t>
  </si>
  <si>
    <t>五、农业土地开发资金收入</t>
  </si>
  <si>
    <t>污水处理费支出明细表</t>
  </si>
  <si>
    <t>支出功能分类科目</t>
  </si>
  <si>
    <t>预算数</t>
  </si>
  <si>
    <t>备注</t>
  </si>
  <si>
    <t>支出合计</t>
  </si>
  <si>
    <t>一、污水处理设施建设和运营</t>
  </si>
  <si>
    <t>二、代征手续费</t>
  </si>
  <si>
    <t>代征手续费，按收入总额的8.5%付给供水公司</t>
  </si>
  <si>
    <t>三、其他污水处理费安排的支出</t>
  </si>
  <si>
    <t xml:space="preserve">       其中：计提水利建设资金</t>
  </si>
  <si>
    <t>根据《湖南省水利建设基金筹集和使用管理办法》计提水利建设资金3%</t>
  </si>
  <si>
    <t>城市基础设施配套费支出明细表</t>
  </si>
  <si>
    <t>备     注</t>
  </si>
  <si>
    <t>一、城市公共设施</t>
  </si>
  <si>
    <t xml:space="preserve">   其中：乡镇及县城路灯亮化照明</t>
  </si>
  <si>
    <t>二、城市环境卫生</t>
  </si>
  <si>
    <t xml:space="preserve">   1.绿化多功能洒水车、休闲广场、公厕管理经费、城区街道行道树及公共绿化养护费</t>
  </si>
  <si>
    <t xml:space="preserve">   2.污水处理设施监管和泵站运行经费</t>
  </si>
  <si>
    <t xml:space="preserve">   3.垃圾场运营经费</t>
  </si>
  <si>
    <t xml:space="preserve">   4.清理（河道、街道、牛皮鲜）垃圾经费</t>
  </si>
  <si>
    <t>三、其他城市基础设施配套费安排的支出</t>
  </si>
  <si>
    <t xml:space="preserve">   1.计提水利建设基金</t>
  </si>
  <si>
    <t xml:space="preserve">   2. 政府统筹</t>
  </si>
  <si>
    <t>政府统筹(5%)</t>
  </si>
  <si>
    <t>国有土地使用权出让、国有土地收益基金、农业土地开发资金支出明细表</t>
  </si>
  <si>
    <t>支出总计</t>
  </si>
  <si>
    <t>一、国有土地使用权出让收入支出计划合计</t>
  </si>
  <si>
    <t xml:space="preserve">  1.征地和拆迁补偿支出</t>
  </si>
  <si>
    <t>预留征拆经费1000万元；其他征地和拆迁补偿支出2844万元</t>
  </si>
  <si>
    <t xml:space="preserve">  2.土地开发支出</t>
  </si>
  <si>
    <t>土地开发报批费用4490万元；付新增建设用地土地有偿使用费1000万元；增减挂钩项目复垦耕地开发支出1800万元；</t>
  </si>
  <si>
    <t xml:space="preserve">  3.城市建设支出</t>
  </si>
  <si>
    <t>基础设施建设500万元</t>
  </si>
  <si>
    <t xml:space="preserve">  4.补助被征地农民社会保障费</t>
  </si>
  <si>
    <t>计提资金（20000万元*0.05=1000万元）</t>
  </si>
  <si>
    <t xml:space="preserve">  5.出让业务费支出</t>
  </si>
  <si>
    <t xml:space="preserve">  6.其他政府性基金债务还本付息</t>
  </si>
  <si>
    <t xml:space="preserve">  7.土地储备专项债券付息支出</t>
  </si>
  <si>
    <t xml:space="preserve">  8.政府性基金预算调出资金</t>
  </si>
  <si>
    <t>预算调出资金15000万元</t>
  </si>
  <si>
    <t>二、国有土地收益基金支出计划合计</t>
  </si>
  <si>
    <t xml:space="preserve">  1.征地拆迁补偿费</t>
  </si>
  <si>
    <t>三、农业土地开发资金支出计划合计</t>
  </si>
  <si>
    <t>计提资金</t>
  </si>
  <si>
    <t xml:space="preserve">  1.农业土地开发资金及对应专项债务收入安排的支出</t>
  </si>
  <si>
    <t xml:space="preserve">  2.政府性基金上解支出</t>
  </si>
  <si>
    <t>上交省级（100万元*0.3=30万元）</t>
  </si>
  <si>
    <t>国有资本经营预算表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</si>
  <si>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宋体"/>
        <charset val="0"/>
      </rPr>
      <t xml:space="preserve">  </t>
    </r>
    <r>
      <rPr>
        <sz val="11"/>
        <color indexed="8"/>
        <rFont val="宋体"/>
        <charset val="134"/>
      </rPr>
      <t>入</t>
    </r>
  </si>
  <si>
    <t>金　额</t>
  </si>
  <si>
    <r>
      <rPr>
        <sz val="11"/>
        <color indexed="8"/>
        <rFont val="宋体"/>
        <charset val="134"/>
      </rPr>
      <t>支</t>
    </r>
    <r>
      <rPr>
        <sz val="11"/>
        <color indexed="8"/>
        <rFont val="宋体"/>
        <charset val="0"/>
      </rPr>
      <t xml:space="preserve">  </t>
    </r>
    <r>
      <rPr>
        <sz val="11"/>
        <color indexed="8"/>
        <rFont val="宋体"/>
        <charset val="134"/>
      </rPr>
      <t>　出</t>
    </r>
  </si>
  <si>
    <t>一、利润收入</t>
  </si>
  <si>
    <t>一、社会保障和就业支出</t>
  </si>
  <si>
    <t>二、股利、股息收入</t>
  </si>
  <si>
    <r>
      <rPr>
        <sz val="11"/>
        <color rgb="FF000000"/>
        <rFont val="宋体"/>
        <charset val="134"/>
      </rPr>
      <t>均为分红款，其中：供水公司</t>
    </r>
    <r>
      <rPr>
        <sz val="11"/>
        <color indexed="8"/>
        <rFont val="宋体"/>
        <charset val="0"/>
      </rPr>
      <t>8</t>
    </r>
    <r>
      <rPr>
        <sz val="11"/>
        <color rgb="FF000000"/>
        <rFont val="宋体"/>
        <charset val="134"/>
      </rPr>
      <t>万元、长田电站</t>
    </r>
    <r>
      <rPr>
        <sz val="11"/>
        <color indexed="8"/>
        <rFont val="宋体"/>
        <charset val="0"/>
      </rPr>
      <t>38</t>
    </r>
    <r>
      <rPr>
        <sz val="11"/>
        <color rgb="FF000000"/>
        <rFont val="宋体"/>
        <charset val="134"/>
      </rPr>
      <t>万元、农商行</t>
    </r>
    <r>
      <rPr>
        <sz val="11"/>
        <color indexed="8"/>
        <rFont val="宋体"/>
        <charset val="0"/>
      </rPr>
      <t>115</t>
    </r>
    <r>
      <rPr>
        <sz val="11"/>
        <color rgb="FF000000"/>
        <rFont val="宋体"/>
        <charset val="134"/>
      </rPr>
      <t>万元、湘能会同水电公司</t>
    </r>
    <r>
      <rPr>
        <sz val="11"/>
        <color indexed="8"/>
        <rFont val="宋体"/>
        <charset val="0"/>
      </rPr>
      <t>113</t>
    </r>
    <r>
      <rPr>
        <sz val="11"/>
        <color rgb="FF000000"/>
        <rFont val="宋体"/>
        <charset val="134"/>
      </rPr>
      <t>万元。</t>
    </r>
  </si>
  <si>
    <t>二、国有资本经营预算支出</t>
  </si>
  <si>
    <t>三、产权转让收入</t>
  </si>
  <si>
    <t xml:space="preserve">三、转移性支出    </t>
  </si>
  <si>
    <t>四、其它国有资本经营预算收入</t>
  </si>
  <si>
    <t>本年收入合计</t>
  </si>
  <si>
    <t>本年支出合计</t>
  </si>
  <si>
    <t>上年结余</t>
  </si>
  <si>
    <t>调出资金</t>
  </si>
  <si>
    <t>收入总计</t>
  </si>
  <si>
    <t>社会保险基金预算总表</t>
  </si>
  <si>
    <t>项        目</t>
  </si>
  <si>
    <t>企业职工基本
养老保险基金</t>
  </si>
  <si>
    <t>城乡居民基本
养老保险基金</t>
  </si>
  <si>
    <t>机关事业单位
基本养老保险基金</t>
  </si>
  <si>
    <t>职工基本医疗
保险基金</t>
  </si>
  <si>
    <t>城乡居民基本
医疗保险基金</t>
  </si>
  <si>
    <t>工伤保险基金</t>
  </si>
  <si>
    <t>失业保险基金</t>
  </si>
  <si>
    <t>生育保险基金</t>
  </si>
  <si>
    <t xml:space="preserve">  上年结余</t>
  </si>
  <si>
    <t>一、收入</t>
  </si>
  <si>
    <t xml:space="preserve">    其中： 1.保险费收入</t>
  </si>
  <si>
    <t xml:space="preserve">           2.利息收入</t>
  </si>
  <si>
    <t xml:space="preserve">           3.财政补贴收入</t>
  </si>
  <si>
    <t xml:space="preserve">           4.委托投资收益</t>
  </si>
  <si>
    <t xml:space="preserve">           5.其他收入</t>
  </si>
  <si>
    <t xml:space="preserve">           6.转移收入</t>
  </si>
  <si>
    <t xml:space="preserve">           7.中央调剂资金收入（省级专用）</t>
  </si>
  <si>
    <t xml:space="preserve">           8.中央调剂基金收入（中央专用)</t>
  </si>
  <si>
    <t>二、支出</t>
  </si>
  <si>
    <t xml:space="preserve">    其中： 1.社会保险待遇支出</t>
  </si>
  <si>
    <t xml:space="preserve">           2.其他支出</t>
  </si>
  <si>
    <t xml:space="preserve">           3.转移支出</t>
  </si>
  <si>
    <t xml:space="preserve">           4.中央调剂基金支出（中央专用）</t>
  </si>
  <si>
    <t xml:space="preserve">           5.中央调剂资金支出（省级专用）</t>
  </si>
  <si>
    <t>三、本年收支结余</t>
  </si>
  <si>
    <t>四、年末滚存结余</t>
  </si>
  <si>
    <t>“三公”经费预算表</t>
  </si>
  <si>
    <t>2016年决算</t>
  </si>
  <si>
    <t>2017年下达数</t>
  </si>
  <si>
    <t>2017年决算</t>
  </si>
  <si>
    <t>2018年财政建议数</t>
  </si>
  <si>
    <t>2018年预算下达数</t>
  </si>
  <si>
    <t>2019年财政建议数</t>
  </si>
  <si>
    <t>备　注</t>
  </si>
  <si>
    <t>公务接待费</t>
  </si>
  <si>
    <t>公车经费</t>
  </si>
  <si>
    <t>部门预算草案小计</t>
  </si>
  <si>
    <t>其中：公务接待费</t>
  </si>
  <si>
    <t>其中：公车经费</t>
  </si>
  <si>
    <t>2017决算数－2017年预算一下数</t>
  </si>
  <si>
    <t>人大办</t>
  </si>
  <si>
    <t>政协办</t>
  </si>
  <si>
    <t>政府办</t>
  </si>
  <si>
    <t>政务服务中心</t>
  </si>
  <si>
    <t>2019拟并入政府办</t>
  </si>
  <si>
    <t>矛盾纠纷调处中心</t>
  </si>
  <si>
    <t>工业集中区管理委员会</t>
  </si>
  <si>
    <t>人防办</t>
  </si>
  <si>
    <t>机关事务局</t>
  </si>
  <si>
    <t>经建投中心</t>
  </si>
  <si>
    <t>征收安置办公室</t>
  </si>
  <si>
    <t>政府采购中心</t>
  </si>
  <si>
    <t>公共资源交易中心</t>
  </si>
  <si>
    <t>2018单位撤消</t>
  </si>
  <si>
    <t>发改局</t>
  </si>
  <si>
    <t>统计局</t>
  </si>
  <si>
    <t>财政局</t>
  </si>
  <si>
    <t>审计局</t>
  </si>
  <si>
    <t>食品药品工商质量监督管理局</t>
  </si>
  <si>
    <t>档案局</t>
  </si>
  <si>
    <t>工商联</t>
  </si>
  <si>
    <t>团委</t>
  </si>
  <si>
    <t>妇联</t>
  </si>
  <si>
    <t>总工会</t>
  </si>
  <si>
    <t>县委办</t>
  </si>
  <si>
    <t>县委机要局</t>
  </si>
  <si>
    <t>组织部</t>
  </si>
  <si>
    <t>宣传部</t>
  </si>
  <si>
    <t>政法委</t>
  </si>
  <si>
    <t>史志办</t>
  </si>
  <si>
    <t>编委办</t>
  </si>
  <si>
    <t>610办</t>
  </si>
  <si>
    <t>老干局</t>
  </si>
  <si>
    <t>督查室</t>
  </si>
  <si>
    <t>公安局</t>
  </si>
  <si>
    <t>交警大队</t>
  </si>
  <si>
    <t>检察院</t>
  </si>
  <si>
    <t>2018上划省管</t>
  </si>
  <si>
    <t>司法局</t>
  </si>
  <si>
    <t>教育局</t>
  </si>
  <si>
    <t>科协</t>
  </si>
  <si>
    <t>纪委（监察局）</t>
  </si>
  <si>
    <t>文体旅游广电新闻出版局</t>
  </si>
  <si>
    <t>文化综合执法局</t>
  </si>
  <si>
    <t>图书馆</t>
  </si>
  <si>
    <t>文化馆</t>
  </si>
  <si>
    <t>粟裕纪念馆</t>
  </si>
  <si>
    <t>文联</t>
  </si>
  <si>
    <t>文物管理所</t>
  </si>
  <si>
    <t>炎帝文化研究所</t>
  </si>
  <si>
    <t>电视台</t>
  </si>
  <si>
    <t>电影放映中心</t>
  </si>
  <si>
    <t>人力资源和社会保障局</t>
  </si>
  <si>
    <t>企业社保局</t>
  </si>
  <si>
    <t>机关社保局</t>
  </si>
  <si>
    <t>医疗生育保险局</t>
  </si>
  <si>
    <t>劳动就业服务局</t>
  </si>
  <si>
    <t>城乡居民养老保险中心</t>
  </si>
  <si>
    <t>工伤保险管理中心</t>
  </si>
  <si>
    <t>民政民宗局</t>
  </si>
  <si>
    <t>残联</t>
  </si>
  <si>
    <t>卫计局</t>
  </si>
  <si>
    <t>计生协</t>
  </si>
  <si>
    <t>农医办</t>
  </si>
  <si>
    <t>疾病预防控制中心</t>
  </si>
  <si>
    <t>卫生监督所</t>
  </si>
  <si>
    <t>妇幼保健计划生育服务中心</t>
  </si>
  <si>
    <t>环保局</t>
  </si>
  <si>
    <t>爱卫办</t>
  </si>
  <si>
    <t>住建局</t>
  </si>
  <si>
    <t>城管局</t>
  </si>
  <si>
    <t>环卫局</t>
  </si>
  <si>
    <t>房产局</t>
  </si>
  <si>
    <t>农业局</t>
  </si>
  <si>
    <t>农民素质教育办公室</t>
  </si>
  <si>
    <t>农村经营服务站</t>
  </si>
  <si>
    <t>农机局</t>
  </si>
  <si>
    <t>畜牧局</t>
  </si>
  <si>
    <t>林业局</t>
  </si>
  <si>
    <t>鹰嘴界自然保护区管理局</t>
  </si>
  <si>
    <t>森林公安局</t>
  </si>
  <si>
    <t>湿地管理局</t>
  </si>
  <si>
    <t>水利局</t>
  </si>
  <si>
    <t>防洪管理站</t>
  </si>
  <si>
    <t>移民局</t>
  </si>
  <si>
    <t>扶贫办</t>
  </si>
  <si>
    <t>农业综合开发办</t>
  </si>
  <si>
    <t>大溪水库</t>
  </si>
  <si>
    <t>交通局</t>
  </si>
  <si>
    <t>公路运输管理所</t>
  </si>
  <si>
    <t>交通建设质量安全监督管理站</t>
  </si>
  <si>
    <t>地方海事处</t>
  </si>
  <si>
    <t>公路局</t>
  </si>
  <si>
    <t>漠滨金矿服务中心</t>
  </si>
  <si>
    <t>经信科技商务粮食局</t>
  </si>
  <si>
    <t>供销联社</t>
  </si>
  <si>
    <t>安全生产监督局</t>
  </si>
  <si>
    <t>国土局</t>
  </si>
  <si>
    <t>红十字会</t>
  </si>
  <si>
    <t>市场服务中心</t>
  </si>
  <si>
    <t>沙溪</t>
  </si>
  <si>
    <t>团河</t>
  </si>
  <si>
    <t>金子岩</t>
  </si>
  <si>
    <t>高椅</t>
  </si>
  <si>
    <t>马鞍</t>
  </si>
  <si>
    <t>堡子</t>
  </si>
  <si>
    <t>坪村</t>
  </si>
  <si>
    <t>宝田</t>
  </si>
  <si>
    <t>漠滨</t>
  </si>
  <si>
    <t>蒲稳</t>
  </si>
  <si>
    <t>炮团</t>
  </si>
  <si>
    <t>地灵</t>
  </si>
  <si>
    <t>广坪</t>
  </si>
  <si>
    <t>连山</t>
  </si>
</sst>
</file>

<file path=xl/styles.xml><?xml version="1.0" encoding="utf-8"?>
<styleSheet xmlns="http://schemas.openxmlformats.org/spreadsheetml/2006/main">
  <numFmts count="1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  <numFmt numFmtId="178" formatCode="#,##0_ "/>
    <numFmt numFmtId="179" formatCode="#,##0.00_ ;\-#,##0.00;;"/>
    <numFmt numFmtId="180" formatCode="0.00_ "/>
    <numFmt numFmtId="44" formatCode="_ &quot;￥&quot;* #,##0.00_ ;_ &quot;￥&quot;* \-#,##0.00_ ;_ &quot;￥&quot;* &quot;-&quot;??_ ;_ @_ "/>
    <numFmt numFmtId="181" formatCode="0_ ;[Red]\-0\ "/>
    <numFmt numFmtId="182" formatCode="#,##0.00_ "/>
    <numFmt numFmtId="183" formatCode="#,##0_);[Red]\(#,##0\)"/>
    <numFmt numFmtId="184" formatCode="0.00_);[Red]\(0.00\)"/>
    <numFmt numFmtId="185" formatCode="0.0%"/>
    <numFmt numFmtId="186" formatCode="yyyy&quot;年&quot;m&quot;月&quot;d&quot;日&quot;;@"/>
  </numFmts>
  <fonts count="97">
    <font>
      <sz val="12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b/>
      <sz val="11"/>
      <name val="宋体"/>
      <charset val="134"/>
    </font>
    <font>
      <sz val="10"/>
      <name val="宋体"/>
      <charset val="134"/>
    </font>
    <font>
      <sz val="20"/>
      <color indexed="8"/>
      <name val="华文中宋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2"/>
      <name val="Times New Roman"/>
      <charset val="0"/>
    </font>
    <font>
      <sz val="11"/>
      <name val="Times New Roman"/>
      <charset val="0"/>
    </font>
    <font>
      <b/>
      <sz val="11"/>
      <name val="Times New Roman"/>
      <charset val="0"/>
    </font>
    <font>
      <sz val="11"/>
      <name val="新宋体"/>
      <charset val="134"/>
    </font>
    <font>
      <sz val="9"/>
      <name val="Times New Roman"/>
      <charset val="0"/>
    </font>
    <font>
      <sz val="11"/>
      <name val="楷体_GB2312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新宋体"/>
      <charset val="134"/>
    </font>
    <font>
      <b/>
      <sz val="24"/>
      <name val="新宋体"/>
      <charset val="134"/>
    </font>
    <font>
      <sz val="12"/>
      <name val="新宋体"/>
      <charset val="134"/>
    </font>
    <font>
      <sz val="14"/>
      <color theme="1"/>
      <name val="宋体"/>
      <charset val="134"/>
      <scheme val="minor"/>
    </font>
    <font>
      <b/>
      <sz val="11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华文中宋"/>
      <charset val="134"/>
    </font>
    <font>
      <b/>
      <sz val="14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8"/>
      <name val="Times New Roman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</font>
    <font>
      <sz val="9"/>
      <color rgb="FF0070C0"/>
      <name val="宋体"/>
      <charset val="134"/>
    </font>
    <font>
      <sz val="9"/>
      <color rgb="FF00B0F0"/>
      <name val="Times New Roman"/>
      <charset val="0"/>
    </font>
    <font>
      <sz val="9"/>
      <color rgb="FF0070C0"/>
      <name val="Times New Roman"/>
      <charset val="0"/>
    </font>
    <font>
      <sz val="9"/>
      <name val="Times New Roman"/>
      <charset val="134"/>
    </font>
    <font>
      <sz val="9"/>
      <color rgb="FF92D050"/>
      <name val="Times New Roman"/>
      <charset val="0"/>
    </font>
    <font>
      <b/>
      <sz val="26"/>
      <name val="宋体"/>
      <charset val="134"/>
    </font>
    <font>
      <sz val="10"/>
      <name val="Times New Roman"/>
      <charset val="0"/>
    </font>
    <font>
      <sz val="10"/>
      <name val="Times New Roman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9"/>
      <color rgb="FFFF0000"/>
      <name val="Times New Roman"/>
      <charset val="0"/>
    </font>
    <font>
      <b/>
      <sz val="12"/>
      <name val="宋体"/>
      <charset val="134"/>
    </font>
    <font>
      <b/>
      <sz val="11"/>
      <name val="Times New Roman"/>
      <charset val="134"/>
    </font>
    <font>
      <b/>
      <sz val="10"/>
      <name val="宋体"/>
      <charset val="134"/>
    </font>
    <font>
      <b/>
      <sz val="10"/>
      <color theme="0"/>
      <name val="宋体"/>
      <charset val="134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1"/>
      <color rgb="FFFF0000"/>
      <name val="Times New Roman"/>
      <charset val="134"/>
    </font>
    <font>
      <sz val="10"/>
      <color rgb="FFFF0000"/>
      <name val="宋体"/>
      <charset val="134"/>
    </font>
    <font>
      <sz val="12"/>
      <name val="仿宋"/>
      <charset val="134"/>
    </font>
    <font>
      <b/>
      <sz val="11"/>
      <color rgb="FFFF0000"/>
      <name val="Times New Roman"/>
      <charset val="0"/>
    </font>
    <font>
      <b/>
      <sz val="14"/>
      <name val="黑体"/>
      <family val="3"/>
      <charset val="134"/>
    </font>
    <font>
      <b/>
      <sz val="10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sz val="56"/>
      <name val="方正小标宋简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宋体"/>
      <charset val="134"/>
    </font>
    <font>
      <sz val="10"/>
      <name val="仿宋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28" fillId="0" borderId="0" applyFont="0" applyFill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81" fillId="11" borderId="4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78" fillId="10" borderId="0" applyNumberFormat="0" applyBorder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76" fillId="18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28" fillId="6" borderId="37" applyNumberFormat="0" applyFont="0" applyAlignment="0" applyProtection="0">
      <alignment vertical="center"/>
    </xf>
    <xf numFmtId="0" fontId="0" fillId="0" borderId="0"/>
    <xf numFmtId="0" fontId="76" fillId="2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89" fillId="0" borderId="0"/>
    <xf numFmtId="0" fontId="79" fillId="0" borderId="0" applyNumberFormat="0" applyFill="0" applyBorder="0" applyAlignment="0" applyProtection="0">
      <alignment vertical="center"/>
    </xf>
    <xf numFmtId="0" fontId="0" fillId="0" borderId="0"/>
    <xf numFmtId="0" fontId="9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8" fillId="0" borderId="43" applyNumberFormat="0" applyFill="0" applyAlignment="0" applyProtection="0">
      <alignment vertical="center"/>
    </xf>
    <xf numFmtId="0" fontId="85" fillId="0" borderId="43" applyNumberFormat="0" applyFill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5" fillId="0" borderId="38" applyNumberFormat="0" applyFill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82" fillId="13" borderId="41" applyNumberFormat="0" applyAlignment="0" applyProtection="0">
      <alignment vertical="center"/>
    </xf>
    <xf numFmtId="0" fontId="92" fillId="13" borderId="40" applyNumberFormat="0" applyAlignment="0" applyProtection="0">
      <alignment vertical="center"/>
    </xf>
    <xf numFmtId="0" fontId="84" fillId="19" borderId="42" applyNumberFormat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7" fillId="0" borderId="39" applyNumberFormat="0" applyFill="0" applyAlignment="0" applyProtection="0">
      <alignment vertical="center"/>
    </xf>
    <xf numFmtId="0" fontId="90" fillId="0" borderId="44" applyNumberFormat="0" applyFill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87" fillId="21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14" borderId="0" applyNumberFormat="0" applyBorder="0" applyAlignment="0" applyProtection="0">
      <alignment vertical="center"/>
    </xf>
    <xf numFmtId="0" fontId="0" fillId="0" borderId="0"/>
    <xf numFmtId="0" fontId="78" fillId="29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0" fillId="0" borderId="0"/>
    <xf numFmtId="0" fontId="76" fillId="2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78" fillId="12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8" fillId="23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7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89" fillId="0" borderId="0"/>
    <xf numFmtId="0" fontId="7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18">
    <xf numFmtId="0" fontId="0" fillId="0" borderId="0" xfId="0"/>
    <xf numFmtId="181" fontId="1" fillId="0" borderId="0" xfId="0" applyNumberFormat="1" applyFont="1" applyFill="1" applyAlignment="1">
      <alignment horizontal="center" vertical="center" wrapText="1"/>
    </xf>
    <xf numFmtId="181" fontId="1" fillId="0" borderId="0" xfId="0" applyNumberFormat="1" applyFont="1" applyFill="1" applyBorder="1" applyAlignment="1">
      <alignment horizontal="center" vertical="center" wrapText="1"/>
    </xf>
    <xf numFmtId="181" fontId="1" fillId="0" borderId="0" xfId="0" applyNumberFormat="1" applyFont="1" applyFill="1" applyBorder="1" applyAlignment="1">
      <alignment wrapText="1"/>
    </xf>
    <xf numFmtId="181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81" fontId="2" fillId="0" borderId="0" xfId="0" applyNumberFormat="1" applyFont="1" applyFill="1" applyBorder="1" applyAlignment="1" applyProtection="1">
      <alignment horizontal="center" vertical="center" wrapText="1"/>
    </xf>
    <xf numFmtId="181" fontId="2" fillId="0" borderId="0" xfId="0" applyNumberFormat="1" applyFont="1" applyFill="1" applyAlignment="1" applyProtection="1">
      <alignment horizontal="center" vertical="center" wrapText="1"/>
    </xf>
    <xf numFmtId="181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wrapText="1"/>
    </xf>
    <xf numFmtId="181" fontId="1" fillId="0" borderId="0" xfId="0" applyNumberFormat="1" applyFont="1" applyFill="1" applyAlignment="1">
      <alignment vertical="center"/>
    </xf>
    <xf numFmtId="181" fontId="3" fillId="0" borderId="1" xfId="0" applyNumberFormat="1" applyFont="1" applyFill="1" applyBorder="1" applyAlignment="1" applyProtection="1">
      <alignment horizontal="center" vertical="center" wrapText="1"/>
    </xf>
    <xf numFmtId="181" fontId="3" fillId="0" borderId="2" xfId="0" applyNumberFormat="1" applyFont="1" applyFill="1" applyBorder="1" applyAlignment="1" applyProtection="1">
      <alignment horizontal="center" vertical="center" wrapText="1"/>
    </xf>
    <xf numFmtId="181" fontId="3" fillId="0" borderId="3" xfId="0" applyNumberFormat="1" applyFont="1" applyFill="1" applyBorder="1" applyAlignment="1" applyProtection="1">
      <alignment horizontal="center" vertical="center" wrapText="1"/>
    </xf>
    <xf numFmtId="181" fontId="3" fillId="0" borderId="4" xfId="0" applyNumberFormat="1" applyFont="1" applyFill="1" applyBorder="1" applyAlignment="1" applyProtection="1">
      <alignment horizontal="center" vertical="center" wrapText="1"/>
    </xf>
    <xf numFmtId="181" fontId="3" fillId="0" borderId="5" xfId="0" applyNumberFormat="1" applyFont="1" applyFill="1" applyBorder="1" applyAlignment="1" applyProtection="1">
      <alignment horizontal="center" vertical="center" wrapText="1"/>
    </xf>
    <xf numFmtId="181" fontId="3" fillId="0" borderId="6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181" fontId="1" fillId="0" borderId="8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3" fillId="0" borderId="9" xfId="0" applyNumberFormat="1" applyFont="1" applyFill="1" applyBorder="1" applyAlignment="1" applyProtection="1">
      <alignment horizontal="center" vertical="center" wrapText="1"/>
    </xf>
    <xf numFmtId="181" fontId="3" fillId="0" borderId="7" xfId="0" applyNumberFormat="1" applyFont="1" applyFill="1" applyBorder="1" applyAlignment="1" applyProtection="1">
      <alignment horizontal="center" vertical="center" wrapText="1"/>
    </xf>
    <xf numFmtId="181" fontId="4" fillId="0" borderId="0" xfId="0" applyNumberFormat="1" applyFont="1" applyFill="1" applyBorder="1" applyAlignment="1">
      <alignment horizontal="right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 applyProtection="1"/>
    <xf numFmtId="0" fontId="7" fillId="2" borderId="10" xfId="0" applyNumberFormat="1" applyFont="1" applyFill="1" applyBorder="1" applyAlignment="1" applyProtection="1">
      <alignment vertical="center"/>
    </xf>
    <xf numFmtId="0" fontId="6" fillId="2" borderId="10" xfId="0" applyNumberFormat="1" applyFont="1" applyFill="1" applyBorder="1" applyAlignment="1" applyProtection="1">
      <alignment vertical="center"/>
    </xf>
    <xf numFmtId="0" fontId="6" fillId="2" borderId="11" xfId="0" applyNumberFormat="1" applyFont="1" applyFill="1" applyBorder="1" applyAlignment="1" applyProtection="1">
      <alignment vertical="center"/>
    </xf>
    <xf numFmtId="0" fontId="4" fillId="2" borderId="11" xfId="0" applyNumberFormat="1" applyFont="1" applyFill="1" applyBorder="1" applyAlignment="1" applyProtection="1">
      <alignment vertical="center"/>
    </xf>
    <xf numFmtId="0" fontId="8" fillId="2" borderId="12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0" fontId="8" fillId="2" borderId="12" xfId="0" applyNumberFormat="1" applyFont="1" applyFill="1" applyBorder="1" applyAlignment="1" applyProtection="1">
      <alignment horizontal="center" vertical="center" wrapText="1"/>
    </xf>
    <xf numFmtId="0" fontId="8" fillId="2" borderId="15" xfId="0" applyNumberFormat="1" applyFont="1" applyFill="1" applyBorder="1" applyAlignment="1" applyProtection="1">
      <alignment horizontal="center" vertical="center"/>
    </xf>
    <xf numFmtId="179" fontId="8" fillId="3" borderId="12" xfId="0" applyNumberFormat="1" applyFont="1" applyFill="1" applyBorder="1" applyAlignment="1" applyProtection="1">
      <alignment horizontal="right" vertical="center"/>
    </xf>
    <xf numFmtId="179" fontId="8" fillId="3" borderId="16" xfId="0" applyNumberFormat="1" applyFont="1" applyFill="1" applyBorder="1" applyAlignment="1" applyProtection="1">
      <alignment horizontal="right" vertical="center"/>
    </xf>
    <xf numFmtId="179" fontId="8" fillId="3" borderId="14" xfId="0" applyNumberFormat="1" applyFont="1" applyFill="1" applyBorder="1" applyAlignment="1" applyProtection="1">
      <alignment horizontal="right" vertical="center"/>
    </xf>
    <xf numFmtId="0" fontId="8" fillId="2" borderId="15" xfId="0" applyNumberFormat="1" applyFont="1" applyFill="1" applyBorder="1" applyAlignment="1" applyProtection="1">
      <alignment horizontal="left" vertical="center"/>
    </xf>
    <xf numFmtId="179" fontId="8" fillId="3" borderId="17" xfId="0" applyNumberFormat="1" applyFont="1" applyFill="1" applyBorder="1" applyAlignment="1" applyProtection="1">
      <alignment horizontal="right" vertical="center"/>
    </xf>
    <xf numFmtId="0" fontId="8" fillId="2" borderId="12" xfId="0" applyNumberFormat="1" applyFont="1" applyFill="1" applyBorder="1" applyAlignment="1" applyProtection="1">
      <alignment horizontal="left" vertical="center"/>
    </xf>
    <xf numFmtId="0" fontId="8" fillId="2" borderId="12" xfId="0" applyNumberFormat="1" applyFont="1" applyFill="1" applyBorder="1" applyAlignment="1" applyProtection="1">
      <alignment vertical="center"/>
    </xf>
    <xf numFmtId="179" fontId="8" fillId="3" borderId="12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7" fillId="2" borderId="10" xfId="0" applyNumberFormat="1" applyFont="1" applyFill="1" applyBorder="1" applyAlignment="1" applyProtection="1">
      <alignment horizontal="right" vertical="center"/>
    </xf>
    <xf numFmtId="0" fontId="7" fillId="2" borderId="1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79" fontId="8" fillId="3" borderId="13" xfId="0" applyNumberFormat="1" applyFont="1" applyFill="1" applyBorder="1" applyAlignment="1" applyProtection="1">
      <alignment horizontal="right" vertical="center"/>
    </xf>
    <xf numFmtId="179" fontId="8" fillId="3" borderId="2" xfId="0" applyNumberFormat="1" applyFont="1" applyFill="1" applyBorder="1" applyAlignment="1" applyProtection="1">
      <alignment horizontal="right" vertical="center"/>
    </xf>
    <xf numFmtId="179" fontId="8" fillId="3" borderId="18" xfId="0" applyNumberFormat="1" applyFont="1" applyFill="1" applyBorder="1" applyAlignment="1" applyProtection="1">
      <alignment horizontal="right" vertical="center"/>
    </xf>
    <xf numFmtId="179" fontId="8" fillId="3" borderId="1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83" fontId="10" fillId="0" borderId="2" xfId="0" applyNumberFormat="1" applyFont="1" applyFill="1" applyBorder="1" applyAlignment="1">
      <alignment horizontal="center" vertical="center" wrapText="1"/>
    </xf>
    <xf numFmtId="183" fontId="1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13" fillId="0" borderId="0" xfId="67" applyFont="1"/>
    <xf numFmtId="0" fontId="14" fillId="0" borderId="0" xfId="67" applyFont="1" applyAlignment="1">
      <alignment vertical="center"/>
    </xf>
    <xf numFmtId="0" fontId="14" fillId="0" borderId="0" xfId="67" applyFont="1" applyAlignment="1">
      <alignment horizontal="center"/>
    </xf>
    <xf numFmtId="0" fontId="15" fillId="0" borderId="0" xfId="67" applyFont="1"/>
    <xf numFmtId="0" fontId="14" fillId="0" borderId="0" xfId="67" applyFont="1"/>
    <xf numFmtId="0" fontId="15" fillId="0" borderId="0" xfId="67" applyFont="1" applyFill="1"/>
    <xf numFmtId="0" fontId="3" fillId="0" borderId="0" xfId="67" applyFont="1"/>
    <xf numFmtId="0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67" applyNumberFormat="1" applyFont="1" applyAlignment="1">
      <alignment horizontal="center" wrapText="1"/>
    </xf>
    <xf numFmtId="0" fontId="2" fillId="0" borderId="0" xfId="67" applyFont="1" applyAlignment="1">
      <alignment horizontal="center" wrapText="1"/>
    </xf>
    <xf numFmtId="57" fontId="1" fillId="0" borderId="11" xfId="67" applyNumberFormat="1" applyFont="1" applyBorder="1" applyAlignment="1">
      <alignment horizontal="left" vertical="center"/>
    </xf>
    <xf numFmtId="49" fontId="14" fillId="0" borderId="11" xfId="67" applyNumberFormat="1" applyFont="1" applyBorder="1" applyAlignment="1">
      <alignment horizontal="center" vertical="center"/>
    </xf>
    <xf numFmtId="0" fontId="16" fillId="0" borderId="0" xfId="67" applyFont="1" applyBorder="1" applyAlignment="1">
      <alignment horizontal="right" vertical="center" wrapText="1" shrinkToFit="1"/>
    </xf>
    <xf numFmtId="0" fontId="1" fillId="0" borderId="2" xfId="67" applyFont="1" applyBorder="1" applyAlignment="1">
      <alignment horizontal="center" vertical="center" wrapText="1"/>
    </xf>
    <xf numFmtId="43" fontId="1" fillId="0" borderId="2" xfId="8" applyFont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2" xfId="67" applyFont="1" applyBorder="1" applyAlignment="1">
      <alignment horizontal="center" vertical="center" wrapText="1"/>
    </xf>
    <xf numFmtId="0" fontId="3" fillId="0" borderId="2" xfId="67" applyFont="1" applyBorder="1" applyAlignment="1">
      <alignment horizontal="center" vertical="center" wrapText="1" shrinkToFit="1"/>
    </xf>
    <xf numFmtId="184" fontId="3" fillId="0" borderId="2" xfId="67" applyNumberFormat="1" applyFont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left" vertical="center" wrapText="1"/>
    </xf>
    <xf numFmtId="184" fontId="1" fillId="0" borderId="2" xfId="67" applyNumberFormat="1" applyFont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2" xfId="67" applyFont="1" applyBorder="1" applyAlignment="1">
      <alignment horizontal="center" vertical="center" wrapText="1" shrinkToFit="1"/>
    </xf>
    <xf numFmtId="184" fontId="1" fillId="0" borderId="2" xfId="67" applyNumberFormat="1" applyFont="1" applyFill="1" applyBorder="1" applyAlignment="1">
      <alignment horizontal="left" vertical="center" wrapText="1"/>
    </xf>
    <xf numFmtId="0" fontId="1" fillId="3" borderId="12" xfId="0" applyNumberFormat="1" applyFont="1" applyFill="1" applyBorder="1" applyAlignment="1">
      <alignment horizontal="left" vertical="center" wrapText="1"/>
    </xf>
    <xf numFmtId="0" fontId="1" fillId="3" borderId="2" xfId="67" applyFont="1" applyFill="1" applyBorder="1" applyAlignment="1">
      <alignment horizontal="center" vertical="center" wrapText="1" shrinkToFit="1"/>
    </xf>
    <xf numFmtId="184" fontId="1" fillId="3" borderId="2" xfId="67" applyNumberFormat="1" applyFont="1" applyFill="1" applyBorder="1" applyAlignment="1">
      <alignment horizontal="left" vertical="center" wrapText="1"/>
    </xf>
    <xf numFmtId="0" fontId="1" fillId="3" borderId="12" xfId="0" applyNumberFormat="1" applyFont="1" applyFill="1" applyBorder="1" applyAlignment="1">
      <alignment horizontal="left" vertical="center" wrapText="1" shrinkToFit="1"/>
    </xf>
    <xf numFmtId="49" fontId="1" fillId="3" borderId="12" xfId="0" applyNumberFormat="1" applyFont="1" applyFill="1" applyBorder="1" applyAlignment="1">
      <alignment horizontal="left" vertical="center" wrapText="1"/>
    </xf>
    <xf numFmtId="0" fontId="3" fillId="3" borderId="12" xfId="0" applyNumberFormat="1" applyFont="1" applyFill="1" applyBorder="1" applyAlignment="1">
      <alignment horizontal="left" vertical="center" wrapText="1"/>
    </xf>
    <xf numFmtId="0" fontId="3" fillId="3" borderId="2" xfId="67" applyFont="1" applyFill="1" applyBorder="1" applyAlignment="1">
      <alignment horizontal="center" vertical="center" wrapText="1" shrinkToFit="1"/>
    </xf>
    <xf numFmtId="0" fontId="1" fillId="3" borderId="2" xfId="67" applyFont="1" applyFill="1" applyBorder="1" applyAlignment="1">
      <alignment horizontal="left" vertical="center" wrapText="1"/>
    </xf>
    <xf numFmtId="0" fontId="1" fillId="0" borderId="2" xfId="67" applyFont="1" applyFill="1" applyBorder="1" applyAlignment="1">
      <alignment horizontal="center" vertical="center" wrapText="1" shrinkToFit="1"/>
    </xf>
    <xf numFmtId="0" fontId="1" fillId="0" borderId="2" xfId="67" applyFont="1" applyBorder="1" applyAlignment="1">
      <alignment horizontal="left" vertical="center" wrapText="1"/>
    </xf>
    <xf numFmtId="0" fontId="14" fillId="0" borderId="0" xfId="67" applyFont="1" applyBorder="1"/>
    <xf numFmtId="0" fontId="14" fillId="0" borderId="0" xfId="0" applyFont="1" applyFill="1" applyBorder="1" applyAlignment="1">
      <alignment vertical="center"/>
    </xf>
    <xf numFmtId="0" fontId="2" fillId="0" borderId="0" xfId="67" applyFont="1" applyAlignment="1">
      <alignment horizontal="center"/>
    </xf>
    <xf numFmtId="31" fontId="1" fillId="0" borderId="11" xfId="67" applyNumberFormat="1" applyFont="1" applyBorder="1" applyAlignment="1">
      <alignment horizontal="left" vertical="center"/>
    </xf>
    <xf numFmtId="31" fontId="14" fillId="0" borderId="11" xfId="67" applyNumberFormat="1" applyFont="1" applyBorder="1" applyAlignment="1">
      <alignment horizontal="center" vertical="center"/>
    </xf>
    <xf numFmtId="31" fontId="14" fillId="0" borderId="11" xfId="67" applyNumberFormat="1" applyFont="1" applyBorder="1" applyAlignment="1">
      <alignment horizontal="left" vertical="center"/>
    </xf>
    <xf numFmtId="43" fontId="3" fillId="0" borderId="2" xfId="8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4" fontId="1" fillId="0" borderId="2" xfId="67" applyNumberFormat="1" applyFont="1" applyBorder="1" applyAlignment="1">
      <alignment horizontal="center" vertical="center"/>
    </xf>
    <xf numFmtId="0" fontId="1" fillId="0" borderId="2" xfId="67" applyFont="1" applyBorder="1" applyAlignment="1">
      <alignment vertical="center" wrapText="1"/>
    </xf>
    <xf numFmtId="0" fontId="1" fillId="0" borderId="2" xfId="67" applyFont="1" applyBorder="1" applyAlignment="1">
      <alignment horizontal="center" vertical="center"/>
    </xf>
    <xf numFmtId="184" fontId="1" fillId="0" borderId="2" xfId="67" applyNumberFormat="1" applyFont="1" applyBorder="1" applyAlignment="1">
      <alignment horizontal="left" vertical="center"/>
    </xf>
    <xf numFmtId="0" fontId="1" fillId="0" borderId="2" xfId="67" applyNumberFormat="1" applyFont="1" applyFill="1" applyBorder="1" applyAlignment="1">
      <alignment horizontal="left" vertical="center" wrapText="1"/>
    </xf>
    <xf numFmtId="0" fontId="1" fillId="0" borderId="2" xfId="67" applyFont="1" applyBorder="1" applyAlignment="1">
      <alignment horizontal="left" vertical="center" wrapText="1" shrinkToFit="1"/>
    </xf>
    <xf numFmtId="0" fontId="13" fillId="0" borderId="0" xfId="67" applyFont="1" applyAlignment="1">
      <alignment horizontal="left"/>
    </xf>
    <xf numFmtId="43" fontId="17" fillId="0" borderId="0" xfId="8" applyFont="1" applyAlignment="1">
      <alignment horizontal="center"/>
    </xf>
    <xf numFmtId="0" fontId="17" fillId="0" borderId="0" xfId="67" applyFont="1" applyAlignment="1">
      <alignment horizontal="left"/>
    </xf>
    <xf numFmtId="0" fontId="2" fillId="0" borderId="0" xfId="67" applyFont="1" applyAlignment="1">
      <alignment horizontal="center" vertical="center"/>
    </xf>
    <xf numFmtId="0" fontId="2" fillId="0" borderId="0" xfId="67" applyFont="1" applyAlignment="1">
      <alignment horizontal="left" vertical="center"/>
    </xf>
    <xf numFmtId="0" fontId="1" fillId="0" borderId="0" xfId="67" applyFont="1" applyBorder="1" applyAlignment="1">
      <alignment horizontal="right" vertical="center" wrapText="1" shrinkToFit="1"/>
    </xf>
    <xf numFmtId="0" fontId="3" fillId="0" borderId="2" xfId="67" applyFont="1" applyBorder="1" applyAlignment="1">
      <alignment horizontal="left" vertical="center"/>
    </xf>
    <xf numFmtId="184" fontId="3" fillId="0" borderId="2" xfId="67" applyNumberFormat="1" applyFont="1" applyBorder="1" applyAlignment="1">
      <alignment horizontal="center" vertical="center" wrapText="1"/>
    </xf>
    <xf numFmtId="0" fontId="1" fillId="0" borderId="2" xfId="67" applyFont="1" applyBorder="1" applyAlignment="1">
      <alignment horizontal="left"/>
    </xf>
    <xf numFmtId="184" fontId="1" fillId="0" borderId="2" xfId="67" applyNumberFormat="1" applyFont="1" applyBorder="1" applyAlignment="1">
      <alignment horizontal="center" vertical="center" wrapText="1"/>
    </xf>
    <xf numFmtId="0" fontId="1" fillId="0" borderId="2" xfId="67" applyNumberFormat="1" applyFont="1" applyFill="1" applyBorder="1" applyAlignment="1">
      <alignment horizontal="left" vertical="top" wrapText="1"/>
    </xf>
    <xf numFmtId="0" fontId="18" fillId="0" borderId="2" xfId="67" applyNumberFormat="1" applyFont="1" applyFill="1" applyBorder="1" applyAlignment="1">
      <alignment horizontal="left" vertical="center" wrapText="1"/>
    </xf>
    <xf numFmtId="0" fontId="1" fillId="0" borderId="2" xfId="67" applyFont="1" applyBorder="1" applyAlignment="1">
      <alignment horizontal="left" vertical="center"/>
    </xf>
    <xf numFmtId="43" fontId="17" fillId="0" borderId="0" xfId="8" applyFont="1" applyAlignment="1">
      <alignment horizontal="center" vertical="center"/>
    </xf>
    <xf numFmtId="0" fontId="1" fillId="0" borderId="0" xfId="67" applyFont="1" applyAlignment="1">
      <alignment horizontal="center"/>
    </xf>
    <xf numFmtId="0" fontId="3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20" fillId="0" borderId="0" xfId="67" applyFont="1" applyAlignment="1">
      <alignment horizontal="left"/>
    </xf>
    <xf numFmtId="0" fontId="20" fillId="0" borderId="0" xfId="67" applyFont="1" applyAlignment="1">
      <alignment horizontal="center"/>
    </xf>
    <xf numFmtId="0" fontId="17" fillId="0" borderId="0" xfId="67" applyFont="1" applyAlignment="1">
      <alignment horizontal="center"/>
    </xf>
    <xf numFmtId="0" fontId="0" fillId="0" borderId="0" xfId="67" applyFont="1" applyAlignment="1">
      <alignment horizontal="left"/>
    </xf>
    <xf numFmtId="0" fontId="0" fillId="0" borderId="0" xfId="67"/>
    <xf numFmtId="0" fontId="2" fillId="0" borderId="0" xfId="67" applyFont="1" applyAlignment="1">
      <alignment horizontal="left"/>
    </xf>
    <xf numFmtId="0" fontId="21" fillId="0" borderId="0" xfId="67" applyFont="1" applyAlignment="1">
      <alignment horizontal="left"/>
    </xf>
    <xf numFmtId="0" fontId="22" fillId="0" borderId="0" xfId="67" applyFont="1" applyAlignment="1">
      <alignment horizontal="center"/>
    </xf>
    <xf numFmtId="0" fontId="22" fillId="0" borderId="0" xfId="67" applyFont="1" applyAlignment="1">
      <alignment horizontal="left"/>
    </xf>
    <xf numFmtId="0" fontId="23" fillId="0" borderId="0" xfId="67" applyFont="1" applyBorder="1" applyAlignment="1">
      <alignment horizontal="left" vertical="center"/>
    </xf>
    <xf numFmtId="0" fontId="23" fillId="0" borderId="0" xfId="67" applyFont="1" applyAlignment="1">
      <alignment horizontal="left" vertical="center"/>
    </xf>
    <xf numFmtId="0" fontId="13" fillId="0" borderId="0" xfId="67" applyFont="1" applyAlignment="1">
      <alignment horizontal="left" vertical="center"/>
    </xf>
    <xf numFmtId="0" fontId="13" fillId="0" borderId="0" xfId="67" applyFont="1" applyBorder="1" applyAlignment="1">
      <alignment horizontal="left" vertical="center"/>
    </xf>
    <xf numFmtId="0" fontId="23" fillId="0" borderId="0" xfId="67" applyFont="1" applyBorder="1" applyAlignment="1">
      <alignment horizontal="right" vertical="center" wrapText="1" shrinkToFit="1"/>
    </xf>
    <xf numFmtId="0" fontId="16" fillId="0" borderId="2" xfId="67" applyFont="1" applyBorder="1" applyAlignment="1">
      <alignment horizontal="center" vertical="center" wrapText="1" shrinkToFit="1"/>
    </xf>
    <xf numFmtId="0" fontId="1" fillId="0" borderId="1" xfId="67" applyFont="1" applyBorder="1" applyAlignment="1">
      <alignment horizontal="center" vertical="center"/>
    </xf>
    <xf numFmtId="0" fontId="16" fillId="0" borderId="2" xfId="67" applyFont="1" applyBorder="1" applyAlignment="1">
      <alignment horizontal="center" vertical="center"/>
    </xf>
    <xf numFmtId="0" fontId="14" fillId="0" borderId="2" xfId="67" applyFont="1" applyBorder="1" applyAlignment="1">
      <alignment horizontal="center" vertical="center"/>
    </xf>
    <xf numFmtId="0" fontId="16" fillId="0" borderId="2" xfId="67" applyFont="1" applyBorder="1" applyAlignment="1">
      <alignment horizontal="center" vertical="center" wrapText="1"/>
    </xf>
    <xf numFmtId="0" fontId="1" fillId="0" borderId="20" xfId="67" applyFont="1" applyBorder="1" applyAlignment="1">
      <alignment horizontal="center" vertical="center"/>
    </xf>
    <xf numFmtId="0" fontId="14" fillId="0" borderId="2" xfId="67" applyFont="1" applyBorder="1" applyAlignment="1">
      <alignment horizontal="center" vertical="center" wrapText="1"/>
    </xf>
    <xf numFmtId="0" fontId="1" fillId="0" borderId="6" xfId="67" applyFont="1" applyBorder="1" applyAlignment="1">
      <alignment horizontal="center" vertical="center"/>
    </xf>
    <xf numFmtId="184" fontId="3" fillId="0" borderId="2" xfId="67" applyNumberFormat="1" applyFont="1" applyBorder="1" applyAlignment="1">
      <alignment horizontal="center" vertical="center"/>
    </xf>
    <xf numFmtId="180" fontId="3" fillId="0" borderId="2" xfId="67" applyNumberFormat="1" applyFont="1" applyBorder="1" applyAlignment="1">
      <alignment horizontal="center" vertical="center" wrapText="1"/>
    </xf>
    <xf numFmtId="180" fontId="3" fillId="0" borderId="2" xfId="67" applyNumberFormat="1" applyFont="1" applyBorder="1" applyAlignment="1">
      <alignment horizontal="left" vertical="center" wrapText="1"/>
    </xf>
    <xf numFmtId="0" fontId="16" fillId="0" borderId="2" xfId="67" applyNumberFormat="1" applyFont="1" applyFill="1" applyBorder="1" applyAlignment="1">
      <alignment horizontal="left" vertical="center" wrapText="1"/>
    </xf>
    <xf numFmtId="180" fontId="1" fillId="0" borderId="2" xfId="67" applyNumberFormat="1" applyFont="1" applyFill="1" applyBorder="1" applyAlignment="1">
      <alignment horizontal="center" vertical="center" wrapText="1"/>
    </xf>
    <xf numFmtId="180" fontId="1" fillId="0" borderId="2" xfId="67" applyNumberFormat="1" applyFont="1" applyFill="1" applyBorder="1" applyAlignment="1">
      <alignment horizontal="center" vertical="center"/>
    </xf>
    <xf numFmtId="180" fontId="1" fillId="0" borderId="2" xfId="67" applyNumberFormat="1" applyFont="1" applyFill="1" applyBorder="1" applyAlignment="1">
      <alignment horizontal="left" vertical="center" wrapText="1"/>
    </xf>
    <xf numFmtId="184" fontId="1" fillId="0" borderId="21" xfId="67" applyNumberFormat="1" applyFont="1" applyBorder="1" applyAlignment="1">
      <alignment horizontal="left" vertical="center" wrapText="1"/>
    </xf>
    <xf numFmtId="0" fontId="1" fillId="0" borderId="22" xfId="67" applyNumberFormat="1" applyFont="1" applyFill="1" applyBorder="1" applyAlignment="1">
      <alignment horizontal="left" vertical="center"/>
    </xf>
    <xf numFmtId="180" fontId="1" fillId="0" borderId="22" xfId="67" applyNumberFormat="1" applyFont="1" applyBorder="1" applyAlignment="1">
      <alignment horizontal="center" vertical="center" wrapText="1"/>
    </xf>
    <xf numFmtId="180" fontId="14" fillId="0" borderId="22" xfId="67" applyNumberFormat="1" applyFont="1" applyBorder="1" applyAlignment="1">
      <alignment horizontal="center" vertical="center" wrapText="1"/>
    </xf>
    <xf numFmtId="184" fontId="1" fillId="0" borderId="23" xfId="67" applyNumberFormat="1" applyFont="1" applyBorder="1" applyAlignment="1">
      <alignment horizontal="left" vertical="center" wrapText="1"/>
    </xf>
    <xf numFmtId="0" fontId="1" fillId="0" borderId="24" xfId="67" applyNumberFormat="1" applyFont="1" applyFill="1" applyBorder="1" applyAlignment="1">
      <alignment horizontal="left" vertical="center"/>
    </xf>
    <xf numFmtId="180" fontId="1" fillId="0" borderId="24" xfId="67" applyNumberFormat="1" applyFont="1" applyBorder="1" applyAlignment="1">
      <alignment horizontal="center" vertical="center" wrapText="1"/>
    </xf>
    <xf numFmtId="180" fontId="14" fillId="0" borderId="24" xfId="67" applyNumberFormat="1" applyFont="1" applyBorder="1" applyAlignment="1">
      <alignment horizontal="center" vertical="center" wrapText="1"/>
    </xf>
    <xf numFmtId="184" fontId="1" fillId="0" borderId="25" xfId="67" applyNumberFormat="1" applyFont="1" applyBorder="1" applyAlignment="1">
      <alignment horizontal="left" vertical="center" wrapText="1"/>
    </xf>
    <xf numFmtId="0" fontId="20" fillId="0" borderId="0" xfId="67" applyNumberFormat="1" applyFont="1" applyFill="1" applyAlignment="1">
      <alignment horizontal="left" vertical="center"/>
    </xf>
    <xf numFmtId="0" fontId="0" fillId="0" borderId="0" xfId="67" applyAlignment="1">
      <alignment vertical="center"/>
    </xf>
    <xf numFmtId="180" fontId="3" fillId="0" borderId="0" xfId="67" applyNumberFormat="1" applyFont="1"/>
    <xf numFmtId="180" fontId="1" fillId="0" borderId="0" xfId="67" applyNumberFormat="1" applyFont="1" applyFill="1"/>
    <xf numFmtId="0" fontId="1" fillId="0" borderId="0" xfId="67" applyFont="1" applyFill="1"/>
    <xf numFmtId="180" fontId="19" fillId="0" borderId="0" xfId="67" applyNumberFormat="1" applyFont="1" applyFill="1"/>
    <xf numFmtId="0" fontId="19" fillId="0" borderId="0" xfId="67" applyFont="1" applyFill="1"/>
    <xf numFmtId="0" fontId="1" fillId="0" borderId="0" xfId="67" applyFont="1"/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5" fillId="4" borderId="26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8" xfId="0" applyFont="1" applyFill="1" applyBorder="1" applyAlignment="1">
      <alignment horizontal="center" vertical="center" wrapText="1"/>
    </xf>
    <xf numFmtId="0" fontId="25" fillId="4" borderId="29" xfId="0" applyFont="1" applyFill="1" applyBorder="1" applyAlignment="1">
      <alignment horizontal="center" vertical="center" wrapText="1"/>
    </xf>
    <xf numFmtId="0" fontId="25" fillId="4" borderId="30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vertical="center" wrapText="1"/>
    </xf>
    <xf numFmtId="0" fontId="26" fillId="4" borderId="33" xfId="0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5" fillId="4" borderId="34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 wrapText="1"/>
    </xf>
    <xf numFmtId="184" fontId="7" fillId="2" borderId="2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Alignment="1"/>
    <xf numFmtId="0" fontId="29" fillId="0" borderId="0" xfId="0" applyFont="1" applyFill="1" applyAlignment="1"/>
    <xf numFmtId="0" fontId="30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178" fontId="1" fillId="0" borderId="0" xfId="0" applyNumberFormat="1" applyFont="1" applyFill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65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2" fillId="0" borderId="20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8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65" applyFont="1" applyFill="1" applyBorder="1" applyAlignment="1">
      <alignment horizontal="center" vertical="center" shrinkToFit="1"/>
    </xf>
    <xf numFmtId="182" fontId="3" fillId="0" borderId="2" xfId="65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wrapText="1"/>
    </xf>
    <xf numFmtId="182" fontId="1" fillId="0" borderId="2" xfId="65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177" fontId="35" fillId="3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2" xfId="0" applyFont="1" applyFill="1" applyBorder="1" applyAlignment="1" applyProtection="1">
      <alignment horizontal="center" vertical="center"/>
      <protection locked="0"/>
    </xf>
    <xf numFmtId="177" fontId="36" fillId="3" borderId="2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>
      <alignment horizontal="left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center" wrapText="1" inden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1" fontId="1" fillId="0" borderId="2" xfId="0" applyNumberFormat="1" applyFont="1" applyFill="1" applyBorder="1" applyAlignment="1">
      <alignment horizontal="left" vertical="center"/>
    </xf>
    <xf numFmtId="1" fontId="1" fillId="0" borderId="2" xfId="0" applyNumberFormat="1" applyFont="1" applyFill="1" applyBorder="1" applyAlignment="1">
      <alignment horizontal="left" vertical="center" wrapText="1"/>
    </xf>
    <xf numFmtId="1" fontId="18" fillId="0" borderId="2" xfId="0" applyNumberFormat="1" applyFont="1" applyFill="1" applyBorder="1" applyAlignment="1">
      <alignment horizontal="left" vertical="center" wrapText="1" indent="1"/>
    </xf>
    <xf numFmtId="1" fontId="37" fillId="0" borderId="2" xfId="0" applyNumberFormat="1" applyFont="1" applyFill="1" applyBorder="1" applyAlignment="1">
      <alignment horizontal="left" vertical="center" wrapText="1" indent="1"/>
    </xf>
    <xf numFmtId="1" fontId="18" fillId="0" borderId="2" xfId="0" applyNumberFormat="1" applyFont="1" applyFill="1" applyBorder="1" applyAlignment="1">
      <alignment horizontal="left" vertical="center" wrapText="1"/>
    </xf>
    <xf numFmtId="3" fontId="38" fillId="0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/>
    </xf>
    <xf numFmtId="0" fontId="2" fillId="0" borderId="0" xfId="43" applyFont="1" applyAlignment="1">
      <alignment horizontal="center" vertical="center" wrapText="1"/>
    </xf>
    <xf numFmtId="0" fontId="39" fillId="0" borderId="0" xfId="43" applyFont="1" applyAlignment="1">
      <alignment vertical="center" wrapText="1"/>
    </xf>
    <xf numFmtId="0" fontId="40" fillId="0" borderId="0" xfId="43" applyFont="1" applyAlignment="1">
      <alignment vertical="center" wrapText="1"/>
    </xf>
    <xf numFmtId="0" fontId="40" fillId="0" borderId="0" xfId="43" applyFont="1" applyAlignment="1">
      <alignment horizontal="center" vertical="center" wrapText="1"/>
    </xf>
    <xf numFmtId="0" fontId="40" fillId="0" borderId="0" xfId="43" applyFont="1" applyFill="1" applyAlignment="1">
      <alignment horizontal="center" vertical="center" wrapText="1"/>
    </xf>
    <xf numFmtId="0" fontId="0" fillId="0" borderId="0" xfId="43" applyFont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left" vertical="center" wrapText="1"/>
    </xf>
    <xf numFmtId="0" fontId="1" fillId="0" borderId="0" xfId="0" applyFont="1"/>
    <xf numFmtId="178" fontId="20" fillId="0" borderId="0" xfId="0" applyNumberFormat="1" applyFont="1" applyFill="1" applyBorder="1" applyAlignment="1">
      <alignment horizontal="center" vertical="center"/>
    </xf>
    <xf numFmtId="178" fontId="41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178" fontId="42" fillId="0" borderId="0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/>
    </xf>
    <xf numFmtId="178" fontId="4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left" vertical="center"/>
    </xf>
    <xf numFmtId="178" fontId="45" fillId="0" borderId="0" xfId="0" applyNumberFormat="1" applyFont="1" applyFill="1" applyBorder="1" applyAlignment="1">
      <alignment horizontal="center" vertical="center"/>
    </xf>
    <xf numFmtId="178" fontId="46" fillId="0" borderId="0" xfId="0" applyNumberFormat="1" applyFont="1" applyFill="1" applyBorder="1" applyAlignment="1">
      <alignment horizontal="center" vertical="center"/>
    </xf>
    <xf numFmtId="178" fontId="47" fillId="0" borderId="0" xfId="0" applyNumberFormat="1" applyFont="1" applyFill="1" applyBorder="1" applyAlignment="1">
      <alignment horizontal="center" vertical="center"/>
    </xf>
    <xf numFmtId="178" fontId="47" fillId="3" borderId="0" xfId="0" applyNumberFormat="1" applyFont="1" applyFill="1" applyBorder="1" applyAlignment="1">
      <alignment horizontal="center" vertical="center"/>
    </xf>
    <xf numFmtId="178" fontId="47" fillId="0" borderId="0" xfId="0" applyNumberFormat="1" applyFont="1" applyFill="1" applyAlignment="1">
      <alignment horizontal="center" vertical="center"/>
    </xf>
    <xf numFmtId="178" fontId="48" fillId="0" borderId="0" xfId="0" applyNumberFormat="1" applyFont="1" applyFill="1" applyBorder="1" applyAlignment="1">
      <alignment horizontal="center" vertical="center"/>
    </xf>
    <xf numFmtId="178" fontId="47" fillId="5" borderId="0" xfId="0" applyNumberFormat="1" applyFont="1" applyFill="1" applyBorder="1" applyAlignment="1">
      <alignment horizontal="center" vertical="center"/>
    </xf>
    <xf numFmtId="178" fontId="49" fillId="0" borderId="0" xfId="0" applyNumberFormat="1" applyFont="1" applyFill="1" applyAlignment="1">
      <alignment horizontal="center" vertical="center"/>
    </xf>
    <xf numFmtId="178" fontId="50" fillId="0" borderId="0" xfId="0" applyNumberFormat="1" applyFont="1" applyFill="1" applyBorder="1" applyAlignment="1">
      <alignment horizontal="center" vertical="center"/>
    </xf>
    <xf numFmtId="178" fontId="51" fillId="0" borderId="0" xfId="0" applyNumberFormat="1" applyFont="1" applyFill="1" applyBorder="1" applyAlignment="1">
      <alignment horizontal="center" vertical="center"/>
    </xf>
    <xf numFmtId="178" fontId="50" fillId="0" borderId="2" xfId="18" applyNumberFormat="1" applyFont="1" applyFill="1" applyBorder="1" applyAlignment="1" applyProtection="1">
      <alignment horizontal="center" vertical="center" wrapText="1"/>
      <protection locked="0"/>
    </xf>
    <xf numFmtId="178" fontId="50" fillId="0" borderId="2" xfId="18" applyNumberFormat="1" applyFont="1" applyFill="1" applyBorder="1" applyAlignment="1" applyProtection="1">
      <alignment horizontal="left" vertical="center" wrapText="1" shrinkToFit="1"/>
      <protection locked="0"/>
    </xf>
    <xf numFmtId="178" fontId="4" fillId="0" borderId="2" xfId="0" applyNumberFormat="1" applyFont="1" applyFill="1" applyBorder="1" applyAlignment="1">
      <alignment horizontal="center" vertical="center" wrapText="1"/>
    </xf>
    <xf numFmtId="178" fontId="42" fillId="0" borderId="2" xfId="0" applyNumberFormat="1" applyFont="1" applyFill="1" applyBorder="1" applyAlignment="1">
      <alignment horizontal="center" vertical="center" wrapText="1"/>
    </xf>
    <xf numFmtId="178" fontId="42" fillId="3" borderId="2" xfId="0" applyNumberFormat="1" applyFont="1" applyFill="1" applyBorder="1" applyAlignment="1">
      <alignment horizontal="center" vertical="center" wrapText="1"/>
    </xf>
    <xf numFmtId="178" fontId="20" fillId="0" borderId="2" xfId="18" applyNumberFormat="1" applyFont="1" applyFill="1" applyBorder="1" applyAlignment="1">
      <alignment horizontal="center" vertical="center" wrapText="1"/>
    </xf>
    <xf numFmtId="178" fontId="50" fillId="0" borderId="2" xfId="18" applyNumberFormat="1" applyFont="1" applyFill="1" applyBorder="1" applyAlignment="1">
      <alignment horizontal="left" vertical="center" wrapText="1" shrinkToFit="1"/>
    </xf>
    <xf numFmtId="178" fontId="20" fillId="0" borderId="2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178" fontId="4" fillId="0" borderId="2" xfId="18" applyNumberFormat="1" applyFont="1" applyFill="1" applyBorder="1" applyAlignment="1">
      <alignment horizontal="center" vertical="center" wrapText="1" shrinkToFit="1"/>
    </xf>
    <xf numFmtId="178" fontId="50" fillId="3" borderId="2" xfId="0" applyNumberFormat="1" applyFont="1" applyFill="1" applyBorder="1" applyAlignment="1">
      <alignment horizontal="center" vertical="center" wrapText="1"/>
    </xf>
    <xf numFmtId="178" fontId="50" fillId="0" borderId="2" xfId="0" applyNumberFormat="1" applyFont="1" applyFill="1" applyBorder="1" applyAlignment="1">
      <alignment horizontal="center" vertical="center" wrapText="1"/>
    </xf>
    <xf numFmtId="178" fontId="17" fillId="0" borderId="2" xfId="18" applyNumberFormat="1" applyFont="1" applyFill="1" applyBorder="1" applyAlignment="1" applyProtection="1">
      <alignment horizontal="center" vertical="center" wrapText="1"/>
      <protection locked="0"/>
    </xf>
    <xf numFmtId="178" fontId="52" fillId="0" borderId="2" xfId="18" applyNumberFormat="1" applyFont="1" applyFill="1" applyBorder="1" applyAlignment="1" applyProtection="1">
      <alignment horizontal="left" vertical="center" wrapText="1" shrinkToFit="1"/>
      <protection locked="0"/>
    </xf>
    <xf numFmtId="178" fontId="4" fillId="0" borderId="2" xfId="18" applyNumberFormat="1" applyFont="1" applyFill="1" applyBorder="1" applyAlignment="1" applyProtection="1">
      <alignment horizontal="left" vertical="center" wrapText="1" shrinkToFit="1"/>
      <protection locked="0"/>
    </xf>
    <xf numFmtId="178" fontId="51" fillId="0" borderId="2" xfId="0" applyNumberFormat="1" applyFont="1" applyFill="1" applyBorder="1" applyAlignment="1">
      <alignment horizontal="center" vertical="center" wrapText="1"/>
    </xf>
    <xf numFmtId="178" fontId="37" fillId="0" borderId="2" xfId="18" applyNumberFormat="1" applyFont="1" applyFill="1" applyBorder="1" applyAlignment="1" applyProtection="1">
      <alignment horizontal="left" vertical="center" wrapText="1" shrinkToFit="1"/>
      <protection locked="0"/>
    </xf>
    <xf numFmtId="178" fontId="53" fillId="0" borderId="2" xfId="18" applyNumberFormat="1" applyFont="1" applyFill="1" applyBorder="1" applyAlignment="1" applyProtection="1">
      <alignment horizontal="left" vertical="center" wrapText="1" shrinkToFit="1"/>
      <protection locked="0"/>
    </xf>
    <xf numFmtId="178" fontId="4" fillId="3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 wrapText="1"/>
    </xf>
    <xf numFmtId="178" fontId="4" fillId="5" borderId="2" xfId="0" applyNumberFormat="1" applyFont="1" applyFill="1" applyBorder="1" applyAlignment="1">
      <alignment horizontal="center" vertical="center" wrapText="1"/>
    </xf>
    <xf numFmtId="178" fontId="51" fillId="3" borderId="2" xfId="0" applyNumberFormat="1" applyFont="1" applyFill="1" applyBorder="1" applyAlignment="1">
      <alignment horizontal="center" vertical="center" wrapText="1"/>
    </xf>
    <xf numFmtId="178" fontId="42" fillId="3" borderId="7" xfId="0" applyNumberFormat="1" applyFont="1" applyFill="1" applyBorder="1" applyAlignment="1">
      <alignment horizontal="center" vertical="center" wrapText="1"/>
    </xf>
    <xf numFmtId="178" fontId="42" fillId="3" borderId="3" xfId="0" applyNumberFormat="1" applyFont="1" applyFill="1" applyBorder="1" applyAlignment="1">
      <alignment horizontal="center" vertical="center" wrapText="1"/>
    </xf>
    <xf numFmtId="178" fontId="42" fillId="3" borderId="4" xfId="0" applyNumberFormat="1" applyFont="1" applyFill="1" applyBorder="1" applyAlignment="1">
      <alignment horizontal="center" vertical="center" wrapText="1"/>
    </xf>
    <xf numFmtId="178" fontId="4" fillId="3" borderId="2" xfId="0" applyNumberFormat="1" applyFont="1" applyFill="1" applyBorder="1" applyAlignment="1">
      <alignment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8" fontId="20" fillId="0" borderId="2" xfId="0" applyNumberFormat="1" applyFont="1" applyFill="1" applyBorder="1" applyAlignment="1">
      <alignment horizontal="left" vertical="center" wrapText="1"/>
    </xf>
    <xf numFmtId="178" fontId="20" fillId="0" borderId="2" xfId="0" applyNumberFormat="1" applyFont="1" applyFill="1" applyBorder="1" applyAlignment="1">
      <alignment horizontal="center" vertical="center"/>
    </xf>
    <xf numFmtId="178" fontId="51" fillId="0" borderId="2" xfId="0" applyNumberFormat="1" applyFont="1" applyFill="1" applyBorder="1" applyAlignment="1">
      <alignment horizontal="center" vertical="center"/>
    </xf>
    <xf numFmtId="178" fontId="50" fillId="3" borderId="2" xfId="0" applyNumberFormat="1" applyFont="1" applyFill="1" applyBorder="1" applyAlignment="1">
      <alignment horizontal="center" vertical="center"/>
    </xf>
    <xf numFmtId="178" fontId="50" fillId="0" borderId="2" xfId="0" applyNumberFormat="1" applyFont="1" applyFill="1" applyBorder="1" applyAlignment="1">
      <alignment horizontal="center" vertical="center"/>
    </xf>
    <xf numFmtId="178" fontId="51" fillId="3" borderId="2" xfId="0" applyNumberFormat="1" applyFont="1" applyFill="1" applyBorder="1" applyAlignment="1">
      <alignment horizontal="center" vertical="center"/>
    </xf>
    <xf numFmtId="178" fontId="4" fillId="0" borderId="2" xfId="18" applyNumberFormat="1" applyFont="1" applyFill="1" applyBorder="1" applyAlignment="1" applyProtection="1">
      <alignment horizontal="left" vertical="center" wrapText="1"/>
      <protection locked="0"/>
    </xf>
    <xf numFmtId="178" fontId="4" fillId="0" borderId="2" xfId="0" applyNumberFormat="1" applyFont="1" applyFill="1" applyBorder="1" applyAlignment="1">
      <alignment horizontal="left" vertical="center" wrapText="1"/>
    </xf>
    <xf numFmtId="178" fontId="45" fillId="3" borderId="0" xfId="0" applyNumberFormat="1" applyFont="1" applyFill="1" applyBorder="1" applyAlignment="1">
      <alignment horizontal="center" vertical="center"/>
    </xf>
    <xf numFmtId="178" fontId="46" fillId="0" borderId="0" xfId="0" applyNumberFormat="1" applyFont="1" applyFill="1" applyAlignment="1">
      <alignment horizontal="center" vertical="center"/>
    </xf>
    <xf numFmtId="178" fontId="54" fillId="0" borderId="0" xfId="0" applyNumberFormat="1" applyFont="1" applyFill="1" applyBorder="1" applyAlignment="1">
      <alignment horizontal="center" vertical="center"/>
    </xf>
    <xf numFmtId="178" fontId="47" fillId="3" borderId="0" xfId="0" applyNumberFormat="1" applyFont="1" applyFill="1" applyAlignment="1">
      <alignment horizontal="center" vertical="center"/>
    </xf>
    <xf numFmtId="178" fontId="48" fillId="0" borderId="0" xfId="0" applyNumberFormat="1" applyFont="1" applyFill="1" applyAlignment="1">
      <alignment horizontal="center" vertical="center"/>
    </xf>
    <xf numFmtId="0" fontId="55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/>
    <xf numFmtId="0" fontId="0" fillId="0" borderId="0" xfId="0" applyFill="1" applyBorder="1" applyAlignment="1"/>
    <xf numFmtId="185" fontId="0" fillId="0" borderId="0" xfId="0" applyNumberFormat="1" applyFont="1" applyFill="1" applyBorder="1" applyAlignment="1"/>
    <xf numFmtId="178" fontId="0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85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185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78" fontId="56" fillId="0" borderId="2" xfId="0" applyNumberFormat="1" applyFont="1" applyFill="1" applyBorder="1" applyAlignment="1">
      <alignment horizontal="center" vertical="center" wrapText="1"/>
    </xf>
    <xf numFmtId="185" fontId="57" fillId="0" borderId="2" xfId="0" applyNumberFormat="1" applyFont="1" applyFill="1" applyBorder="1" applyAlignment="1">
      <alignment horizontal="center" vertical="center" wrapText="1"/>
    </xf>
    <xf numFmtId="178" fontId="57" fillId="0" borderId="2" xfId="0" applyNumberFormat="1" applyFont="1" applyFill="1" applyBorder="1" applyAlignment="1">
      <alignment horizontal="center" vertical="center" wrapText="1"/>
    </xf>
    <xf numFmtId="1" fontId="58" fillId="3" borderId="2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left" vertical="center" wrapText="1"/>
    </xf>
    <xf numFmtId="178" fontId="56" fillId="0" borderId="6" xfId="0" applyNumberFormat="1" applyFont="1" applyFill="1" applyBorder="1" applyAlignment="1">
      <alignment horizontal="center" vertical="center" wrapText="1"/>
    </xf>
    <xf numFmtId="178" fontId="3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178" fontId="32" fillId="0" borderId="1" xfId="0" applyNumberFormat="1" applyFont="1" applyFill="1" applyBorder="1" applyAlignment="1">
      <alignment horizontal="center" vertical="center" wrapText="1"/>
    </xf>
    <xf numFmtId="178" fontId="59" fillId="0" borderId="6" xfId="0" applyNumberFormat="1" applyFont="1" applyFill="1" applyBorder="1" applyAlignment="1">
      <alignment horizontal="center" vertical="center" wrapText="1"/>
    </xf>
    <xf numFmtId="185" fontId="60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left" vertical="center" wrapText="1" indent="1"/>
    </xf>
    <xf numFmtId="1" fontId="1" fillId="0" borderId="6" xfId="0" applyNumberFormat="1" applyFont="1" applyFill="1" applyBorder="1" applyAlignment="1">
      <alignment horizontal="left" vertical="center" wrapText="1" indent="1"/>
    </xf>
    <xf numFmtId="178" fontId="32" fillId="0" borderId="6" xfId="0" applyNumberFormat="1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left" vertical="center" wrapText="1" inden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63" fillId="0" borderId="0" xfId="0" applyFont="1" applyFill="1" applyBorder="1" applyAlignment="1"/>
    <xf numFmtId="0" fontId="32" fillId="0" borderId="0" xfId="0" applyFont="1" applyFill="1" applyBorder="1" applyAlignment="1"/>
    <xf numFmtId="185" fontId="63" fillId="0" borderId="0" xfId="0" applyNumberFormat="1" applyFont="1" applyFill="1" applyBorder="1" applyAlignment="1"/>
    <xf numFmtId="178" fontId="63" fillId="0" borderId="0" xfId="0" applyNumberFormat="1" applyFont="1" applyFill="1" applyBorder="1" applyAlignment="1"/>
    <xf numFmtId="1" fontId="32" fillId="0" borderId="0" xfId="0" applyNumberFormat="1" applyFont="1" applyFill="1" applyBorder="1" applyAlignment="1"/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 applyAlignment="1"/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85" fontId="15" fillId="0" borderId="2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/>
    <xf numFmtId="178" fontId="14" fillId="0" borderId="2" xfId="0" applyNumberFormat="1" applyFont="1" applyFill="1" applyBorder="1" applyAlignment="1">
      <alignment horizontal="center" vertical="center"/>
    </xf>
    <xf numFmtId="178" fontId="6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55" fillId="0" borderId="2" xfId="0" applyFont="1" applyFill="1" applyBorder="1" applyAlignment="1">
      <alignment vertical="center"/>
    </xf>
    <xf numFmtId="177" fontId="0" fillId="0" borderId="2" xfId="0" applyNumberFormat="1" applyFill="1" applyBorder="1" applyAlignment="1"/>
    <xf numFmtId="0" fontId="0" fillId="0" borderId="2" xfId="0" applyFill="1" applyBorder="1" applyAlignment="1"/>
    <xf numFmtId="14" fontId="1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 indent="1" shrinkToFit="1"/>
    </xf>
    <xf numFmtId="0" fontId="0" fillId="0" borderId="0" xfId="0" applyAlignment="1">
      <alignment horizontal="center"/>
    </xf>
    <xf numFmtId="0" fontId="65" fillId="0" borderId="0" xfId="68" applyFont="1" applyFill="1" applyBorder="1" applyAlignment="1">
      <alignment horizontal="center" vertical="center" wrapText="1"/>
    </xf>
    <xf numFmtId="0" fontId="4" fillId="0" borderId="0" xfId="68" applyFont="1" applyFill="1" applyBorder="1" applyAlignment="1">
      <alignment horizontal="center" vertical="center" wrapText="1"/>
    </xf>
    <xf numFmtId="186" fontId="4" fillId="0" borderId="0" xfId="68" applyNumberFormat="1" applyFont="1" applyFill="1" applyBorder="1" applyAlignment="1">
      <alignment horizontal="left" vertical="center" wrapText="1"/>
    </xf>
    <xf numFmtId="177" fontId="4" fillId="0" borderId="0" xfId="68" applyNumberFormat="1" applyFont="1" applyFill="1" applyBorder="1" applyAlignment="1">
      <alignment horizontal="center" vertical="center" wrapText="1"/>
    </xf>
    <xf numFmtId="176" fontId="4" fillId="0" borderId="11" xfId="68" applyNumberFormat="1" applyFont="1" applyFill="1" applyBorder="1" applyAlignment="1">
      <alignment horizontal="right" vertical="center" wrapText="1"/>
    </xf>
    <xf numFmtId="0" fontId="66" fillId="0" borderId="2" xfId="69" applyFont="1" applyFill="1" applyBorder="1" applyAlignment="1">
      <alignment horizontal="center" vertical="center" wrapText="1"/>
    </xf>
    <xf numFmtId="177" fontId="66" fillId="0" borderId="2" xfId="69" applyNumberFormat="1" applyFont="1" applyFill="1" applyBorder="1" applyAlignment="1">
      <alignment horizontal="center" vertical="center" wrapText="1"/>
    </xf>
    <xf numFmtId="0" fontId="66" fillId="0" borderId="7" xfId="69" applyFont="1" applyFill="1" applyBorder="1" applyAlignment="1">
      <alignment horizontal="center" vertical="center" wrapText="1"/>
    </xf>
    <xf numFmtId="0" fontId="66" fillId="0" borderId="4" xfId="69" applyFont="1" applyFill="1" applyBorder="1" applyAlignment="1">
      <alignment horizontal="center" vertical="center" wrapText="1"/>
    </xf>
    <xf numFmtId="0" fontId="0" fillId="0" borderId="2" xfId="0" applyBorder="1"/>
    <xf numFmtId="0" fontId="67" fillId="0" borderId="11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/>
    </xf>
    <xf numFmtId="0" fontId="55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distributed"/>
    </xf>
    <xf numFmtId="0" fontId="69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distributed"/>
    </xf>
    <xf numFmtId="0" fontId="55" fillId="0" borderId="0" xfId="0" applyFont="1" applyFill="1" applyBorder="1" applyAlignment="1">
      <alignment horizontal="distributed" vertical="center"/>
    </xf>
    <xf numFmtId="0" fontId="70" fillId="0" borderId="0" xfId="0" applyFont="1" applyFill="1" applyBorder="1" applyAlignment="1">
      <alignment horizontal="distributed" vertical="center"/>
    </xf>
    <xf numFmtId="0" fontId="71" fillId="0" borderId="0" xfId="0" applyFont="1" applyFill="1" applyAlignment="1">
      <alignment horizontal="distributed" wrapText="1"/>
    </xf>
    <xf numFmtId="0" fontId="71" fillId="0" borderId="0" xfId="0" applyFont="1" applyFill="1" applyBorder="1" applyAlignment="1">
      <alignment horizontal="distributed"/>
    </xf>
    <xf numFmtId="0" fontId="0" fillId="0" borderId="0" xfId="0" applyFont="1" applyFill="1" applyBorder="1" applyAlignment="1">
      <alignment horizontal="distributed" vertical="center"/>
    </xf>
    <xf numFmtId="0" fontId="72" fillId="0" borderId="0" xfId="0" applyFont="1" applyFill="1" applyBorder="1" applyAlignment="1">
      <alignment horizontal="distributed" vertical="center"/>
    </xf>
    <xf numFmtId="0" fontId="41" fillId="0" borderId="0" xfId="0" applyFont="1" applyFill="1" applyAlignment="1">
      <alignment horizontal="distributed" wrapText="1"/>
    </xf>
    <xf numFmtId="0" fontId="71" fillId="0" borderId="0" xfId="0" applyFont="1" applyFill="1" applyAlignment="1">
      <alignment horizontal="distributed"/>
    </xf>
    <xf numFmtId="31" fontId="71" fillId="0" borderId="0" xfId="0" applyNumberFormat="1" applyFont="1" applyFill="1" applyAlignment="1">
      <alignment horizontal="left"/>
    </xf>
    <xf numFmtId="0" fontId="71" fillId="0" borderId="0" xfId="0" applyNumberFormat="1" applyFont="1" applyFill="1" applyAlignment="1">
      <alignment horizontal="left"/>
    </xf>
    <xf numFmtId="0" fontId="71" fillId="0" borderId="0" xfId="0" applyFont="1" applyFill="1" applyAlignment="1">
      <alignment horizontal="left"/>
    </xf>
    <xf numFmtId="0" fontId="41" fillId="0" borderId="0" xfId="0" applyFont="1" applyFill="1" applyBorder="1" applyAlignment="1">
      <alignment vertical="center" wrapText="1"/>
    </xf>
    <xf numFmtId="0" fontId="71" fillId="0" borderId="0" xfId="0" applyFont="1" applyFill="1" applyBorder="1" applyAlignment="1">
      <alignment horizontal="distributed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distributed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5 2" xfId="20"/>
    <cellStyle name="解释性文本" xfId="21" builtinId="53"/>
    <cellStyle name="常规 6 2" xfId="22"/>
    <cellStyle name="常规 8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 7 2" xfId="43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_ET_STYLE_NoName_00__2012年手工预算2012年部门预算20120219" xfId="56"/>
    <cellStyle name="60% - 强调文字颜色 6" xfId="57" builtinId="52"/>
    <cellStyle name="常规 2" xfId="58"/>
    <cellStyle name="常规 3" xfId="59"/>
    <cellStyle name="常规 4" xfId="60"/>
    <cellStyle name="常规 4 2" xfId="61"/>
    <cellStyle name="常规 5" xfId="62"/>
    <cellStyle name="常规 7" xfId="63"/>
    <cellStyle name="常规_2007年单位工资及运转经费、重点经费测算表" xfId="64"/>
    <cellStyle name="常规_2006年全年转移支付补助正表" xfId="65"/>
    <cellStyle name="常规_12月财政支出情况表" xfId="66"/>
    <cellStyle name="常规_复件 2009年 基金预算表(正表）" xfId="67"/>
    <cellStyle name="常规 14_建管站 2" xfId="68"/>
    <cellStyle name="常规 14_建管站" xfId="69"/>
  </cellStyles>
  <dxfs count="1">
    <dxf>
      <fill>
        <patternFill patternType="solid">
          <bgColor indexed="5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1;&#19978;&#27719;&#25253;\2016\&#37096;&#38376;&#39044;&#31639;\&#38750;&#31246;&#23450;&#31295;\2016&#24180;&#22522;&#37329;&#39044;&#31639;&#34920;-&#23450;&#312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39044;&#31639;&#25910;&#2590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9&#19977;&#20844;&#32463;&#36153;&#27979;&#31639;\2017&#19977;&#20844;&#32463;&#36153;&#25903;&#20986;&#20915;&#3163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21;&#19978;&#27719;&#25253;\2016\&#37096;&#38376;&#39044;&#31639;\&#38750;&#31246;&#23450;&#31295;\2016&#24180;&#22522;&#37329;&#39044;&#31639;&#34920;-&#23450;&#312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收入测算表 "/>
      <sheetName val="支出总表"/>
      <sheetName val="一般公共预算支出汇总表"/>
      <sheetName val="支出明细表"/>
      <sheetName val="专项项目支 "/>
      <sheetName val="单位项目明细 "/>
      <sheetName val="一般公共预算支出总表"/>
      <sheetName val="债券还本付息表"/>
      <sheetName val="政府性基金"/>
      <sheetName val="社会保障基金"/>
      <sheetName val="乡镇转移支付"/>
      <sheetName val="国有资本经营收入"/>
      <sheetName val="差额人员工资"/>
      <sheetName val="公用经费"/>
      <sheetName val="公用经费明细表"/>
      <sheetName val="2018非财力分摊表"/>
    </sheetNames>
    <sheetDataSet>
      <sheetData sheetId="0">
        <row r="4">
          <cell r="B4">
            <v>263109.295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单位名称</v>
          </cell>
          <cell r="C1" t="str">
            <v>支出合计 统计数</v>
          </cell>
        </row>
        <row r="2">
          <cell r="B2" t="str">
            <v>湖南省怀化市会同县2017年度部门决算汇总</v>
          </cell>
          <cell r="C2">
            <v>14757019.06</v>
          </cell>
        </row>
        <row r="3">
          <cell r="B3" t="str">
            <v>    湖南省怀化市会同县县本级2017年度部门决算汇总</v>
          </cell>
          <cell r="C3">
            <v>11146339</v>
          </cell>
        </row>
        <row r="4">
          <cell r="B4" t="str">
            <v>        湖南省怀化市会同县(企业口)2017年度部门决算汇总</v>
          </cell>
          <cell r="C4">
            <v>407821.02</v>
          </cell>
        </row>
        <row r="5">
          <cell r="A5" t="str">
            <v>经信科技商务粮食局</v>
          </cell>
          <cell r="B5" t="str">
            <v>            会同县经信科技和商务粮食局</v>
          </cell>
          <cell r="C5">
            <v>274662.57</v>
          </cell>
        </row>
        <row r="6">
          <cell r="A6" t="str">
            <v>安全生产监督局</v>
          </cell>
          <cell r="B6" t="str">
            <v>            会同县安全生产监督管理局</v>
          </cell>
          <cell r="C6">
            <v>125110.45</v>
          </cell>
        </row>
        <row r="7">
          <cell r="A7" t="str">
            <v>市场服务中心</v>
          </cell>
          <cell r="B7" t="str">
            <v>            会同县市场服务中心</v>
          </cell>
          <cell r="C7">
            <v>5070</v>
          </cell>
        </row>
        <row r="8">
          <cell r="A8" t="str">
            <v>漠滨金矿服务中心</v>
          </cell>
          <cell r="B8" t="str">
            <v>            漠滨金矿服务中心</v>
          </cell>
          <cell r="C8">
            <v>2978</v>
          </cell>
        </row>
        <row r="9">
          <cell r="B9" t="str">
            <v>        湖南省怀化市会同县(农业口)2017年度部门决算汇总</v>
          </cell>
          <cell r="C9">
            <v>1113292.58</v>
          </cell>
        </row>
        <row r="10">
          <cell r="A10" t="str">
            <v>大溪水库</v>
          </cell>
          <cell r="B10" t="str">
            <v>            会同县大溪水库管理所</v>
          </cell>
          <cell r="C10">
            <v>37679.96</v>
          </cell>
        </row>
        <row r="11">
          <cell r="A11" t="str">
            <v>畜牧局</v>
          </cell>
          <cell r="B11" t="str">
            <v>            会同县畜牧水产局</v>
          </cell>
          <cell r="C11">
            <v>68902</v>
          </cell>
        </row>
        <row r="12">
          <cell r="A12" t="str">
            <v>农机局</v>
          </cell>
          <cell r="B12" t="str">
            <v>            会同县农业机械化管理局</v>
          </cell>
          <cell r="C12">
            <v>21002.68</v>
          </cell>
        </row>
        <row r="13">
          <cell r="A13" t="str">
            <v>防洪管理站</v>
          </cell>
          <cell r="B13" t="str">
            <v>            会同县城防洪管理站</v>
          </cell>
          <cell r="C13">
            <v>14928</v>
          </cell>
        </row>
        <row r="14">
          <cell r="A14" t="str">
            <v>农业综合开发办</v>
          </cell>
          <cell r="B14" t="str">
            <v>            会同县农业综合开发办公室</v>
          </cell>
          <cell r="C14">
            <v>19614.74</v>
          </cell>
        </row>
        <row r="15">
          <cell r="A15" t="str">
            <v>水利局</v>
          </cell>
          <cell r="B15" t="str">
            <v>            会同县水利局</v>
          </cell>
          <cell r="C15">
            <v>96703.39</v>
          </cell>
        </row>
        <row r="16">
          <cell r="A16" t="str">
            <v>鹰嘴界自然保护区管理局</v>
          </cell>
          <cell r="B16" t="str">
            <v>            湖南鹰嘴界国家级自然保护区管理局</v>
          </cell>
          <cell r="C16">
            <v>136329.21</v>
          </cell>
        </row>
        <row r="17">
          <cell r="A17" t="str">
            <v>农村经营服务站</v>
          </cell>
          <cell r="B17" t="str">
            <v>            会同县农村经营服务站</v>
          </cell>
          <cell r="C17">
            <v>41102.02</v>
          </cell>
        </row>
        <row r="18">
          <cell r="A18" t="str">
            <v>农业局</v>
          </cell>
          <cell r="B18" t="str">
            <v>            会同县农业局</v>
          </cell>
          <cell r="C18">
            <v>234983.04</v>
          </cell>
        </row>
        <row r="19">
          <cell r="A19" t="str">
            <v>林业局</v>
          </cell>
          <cell r="B19" t="str">
            <v>            会同县林业局</v>
          </cell>
          <cell r="C19">
            <v>295230.93</v>
          </cell>
        </row>
        <row r="20">
          <cell r="A20" t="str">
            <v>扶贫办</v>
          </cell>
          <cell r="B20" t="str">
            <v>            会同县扶贫开发办公室</v>
          </cell>
          <cell r="C20">
            <v>39346.11</v>
          </cell>
        </row>
        <row r="21">
          <cell r="A21" t="str">
            <v>农民素质教育办公室</v>
          </cell>
          <cell r="B21" t="str">
            <v>            会同县农民素质教育办公室</v>
          </cell>
          <cell r="C21">
            <v>6868</v>
          </cell>
        </row>
        <row r="22">
          <cell r="A22" t="str">
            <v>湿地管理局</v>
          </cell>
          <cell r="B22" t="str">
            <v>            湖南会同渠水国家湿地公园管理局</v>
          </cell>
          <cell r="C22">
            <v>100602.5</v>
          </cell>
        </row>
        <row r="23">
          <cell r="B23" t="str">
            <v>        湖南省怀化市会同县(社会保障口)2017年度部门决算汇总</v>
          </cell>
          <cell r="C23">
            <v>814894.67</v>
          </cell>
        </row>
        <row r="24">
          <cell r="A24" t="str">
            <v>疾病预防控制中心</v>
          </cell>
          <cell r="B24" t="str">
            <v>            会同县疾病预防控制中心</v>
          </cell>
          <cell r="C24">
            <v>34971</v>
          </cell>
        </row>
        <row r="25">
          <cell r="A25" t="str">
            <v>民政民宗局</v>
          </cell>
          <cell r="B25" t="str">
            <v>            会同县民政民族宗教局</v>
          </cell>
          <cell r="C25">
            <v>127861.87</v>
          </cell>
        </row>
        <row r="26">
          <cell r="B26" t="str">
            <v>            会同县人民医院</v>
          </cell>
          <cell r="C26">
            <v>0</v>
          </cell>
        </row>
        <row r="27">
          <cell r="A27" t="str">
            <v>卫生监督所</v>
          </cell>
          <cell r="B27" t="str">
            <v>            会同县卫生监督所</v>
          </cell>
          <cell r="C27">
            <v>62110.34</v>
          </cell>
        </row>
        <row r="28">
          <cell r="A28" t="str">
            <v>机关社保局</v>
          </cell>
          <cell r="B28" t="str">
            <v>            会同县机关事业单位社会保险局</v>
          </cell>
          <cell r="C28">
            <v>5336.9</v>
          </cell>
        </row>
        <row r="29">
          <cell r="A29" t="str">
            <v>工伤保险管理中心</v>
          </cell>
          <cell r="B29" t="str">
            <v>            会同县工伤保险管理中心</v>
          </cell>
          <cell r="C29">
            <v>0</v>
          </cell>
        </row>
        <row r="30">
          <cell r="A30" t="str">
            <v>爱卫办</v>
          </cell>
          <cell r="B30" t="str">
            <v>            会同县爱国卫生运动委员会办公室</v>
          </cell>
          <cell r="C30">
            <v>6618</v>
          </cell>
        </row>
        <row r="31">
          <cell r="A31" t="str">
            <v>城乡居民养老保险中心</v>
          </cell>
          <cell r="B31" t="str">
            <v>            会同县城乡居民社会养老保险管理中心</v>
          </cell>
          <cell r="C31">
            <v>2861</v>
          </cell>
        </row>
        <row r="32">
          <cell r="A32" t="str">
            <v>企业社保局</v>
          </cell>
          <cell r="B32" t="str">
            <v>            会同县企业社会保险管理局</v>
          </cell>
          <cell r="C32">
            <v>12171</v>
          </cell>
        </row>
        <row r="33">
          <cell r="A33" t="str">
            <v>人力资源和社会保障局</v>
          </cell>
          <cell r="B33" t="str">
            <v>            会同县人力资源和社会保障局</v>
          </cell>
          <cell r="C33">
            <v>92530.82</v>
          </cell>
        </row>
        <row r="34">
          <cell r="A34" t="str">
            <v>劳动就业服务局</v>
          </cell>
          <cell r="B34" t="str">
            <v>            会同县劳动就业服务局</v>
          </cell>
          <cell r="C34">
            <v>25063</v>
          </cell>
        </row>
        <row r="35">
          <cell r="A35" t="str">
            <v>妇幼保健院</v>
          </cell>
          <cell r="B35" t="str">
            <v>            会同县妇幼保健院</v>
          </cell>
          <cell r="C35">
            <v>0</v>
          </cell>
        </row>
        <row r="36">
          <cell r="A36" t="str">
            <v>农医办</v>
          </cell>
          <cell r="B36" t="str">
            <v>            会同县农村合作医疗管理办公室</v>
          </cell>
          <cell r="C36">
            <v>53803.1</v>
          </cell>
        </row>
        <row r="37">
          <cell r="A37" t="str">
            <v>卫计局</v>
          </cell>
          <cell r="B37" t="str">
            <v>            会同县卫生和计划生育局</v>
          </cell>
          <cell r="C37">
            <v>166288.12</v>
          </cell>
        </row>
        <row r="38">
          <cell r="B38" t="str">
            <v>            会同县中医院</v>
          </cell>
          <cell r="C38">
            <v>0</v>
          </cell>
        </row>
        <row r="39">
          <cell r="A39" t="str">
            <v>医疗生育保险局</v>
          </cell>
          <cell r="B39" t="str">
            <v>            会同县医疗生育保险管理局</v>
          </cell>
          <cell r="C39">
            <v>2120</v>
          </cell>
        </row>
        <row r="40">
          <cell r="B40" t="str">
            <v>            会同县乡镇卫生院</v>
          </cell>
          <cell r="C40">
            <v>156801</v>
          </cell>
        </row>
        <row r="41">
          <cell r="A41" t="str">
            <v>残联</v>
          </cell>
          <cell r="B41" t="str">
            <v>            会同县残疾人联合会</v>
          </cell>
          <cell r="C41">
            <v>25410.28</v>
          </cell>
        </row>
        <row r="42">
          <cell r="B42" t="str">
            <v>            会同县老年福利服务中心</v>
          </cell>
          <cell r="C42">
            <v>1790</v>
          </cell>
        </row>
        <row r="43">
          <cell r="B43" t="str">
            <v>            会同县儿童医院</v>
          </cell>
          <cell r="C43">
            <v>0</v>
          </cell>
        </row>
        <row r="44">
          <cell r="A44" t="str">
            <v>红十字会</v>
          </cell>
          <cell r="B44" t="str">
            <v>            会同县红十字会</v>
          </cell>
          <cell r="C44">
            <v>39158.24</v>
          </cell>
        </row>
        <row r="45">
          <cell r="B45" t="str">
            <v>        湖南省怀化市会同县(经济建设口)2017年度部门决算汇总</v>
          </cell>
          <cell r="C45">
            <v>1430948.26</v>
          </cell>
        </row>
        <row r="46">
          <cell r="A46" t="str">
            <v>交通局</v>
          </cell>
          <cell r="B46" t="str">
            <v>            会同县交通运输局</v>
          </cell>
          <cell r="C46">
            <v>117261.26</v>
          </cell>
        </row>
        <row r="47">
          <cell r="A47" t="str">
            <v>公路运输管理所</v>
          </cell>
          <cell r="B47" t="str">
            <v>            会同县公路运输管理所</v>
          </cell>
          <cell r="C47">
            <v>140270</v>
          </cell>
        </row>
        <row r="48">
          <cell r="A48" t="str">
            <v>发改局</v>
          </cell>
          <cell r="B48" t="str">
            <v>            会同县发展和改革局</v>
          </cell>
          <cell r="C48">
            <v>101928</v>
          </cell>
        </row>
        <row r="49">
          <cell r="A49" t="str">
            <v>国土局</v>
          </cell>
          <cell r="B49" t="str">
            <v>            会同县国土资源局</v>
          </cell>
          <cell r="C49">
            <v>136286.89</v>
          </cell>
        </row>
        <row r="50">
          <cell r="A50" t="str">
            <v>供销联社</v>
          </cell>
          <cell r="B50" t="str">
            <v>            会同县供销社</v>
          </cell>
          <cell r="C50">
            <v>20000</v>
          </cell>
        </row>
        <row r="51">
          <cell r="A51" t="str">
            <v>住建局</v>
          </cell>
          <cell r="B51" t="str">
            <v>            会同县住房和城乡建设局</v>
          </cell>
          <cell r="C51">
            <v>80532</v>
          </cell>
        </row>
        <row r="52">
          <cell r="A52" t="str">
            <v>房产局</v>
          </cell>
          <cell r="B52" t="str">
            <v>            会同县房地产管理局</v>
          </cell>
          <cell r="C52">
            <v>92850.68</v>
          </cell>
        </row>
        <row r="53">
          <cell r="A53" t="str">
            <v>环保局</v>
          </cell>
          <cell r="B53" t="str">
            <v>            会同县环境保护局</v>
          </cell>
          <cell r="C53">
            <v>150239.45</v>
          </cell>
        </row>
        <row r="54">
          <cell r="A54" t="str">
            <v>总工会</v>
          </cell>
          <cell r="B54" t="str">
            <v>            会同县总工会</v>
          </cell>
          <cell r="C54">
            <v>15200</v>
          </cell>
        </row>
        <row r="55">
          <cell r="A55" t="str">
            <v>工业园管委会</v>
          </cell>
          <cell r="B55" t="str">
            <v>            会同县工业园区管理委员会</v>
          </cell>
          <cell r="C55">
            <v>74105.26</v>
          </cell>
        </row>
        <row r="56">
          <cell r="A56" t="str">
            <v>环卫局</v>
          </cell>
          <cell r="B56" t="str">
            <v>            会同县环境卫生管理局</v>
          </cell>
          <cell r="C56">
            <v>52227</v>
          </cell>
        </row>
        <row r="57">
          <cell r="A57" t="str">
            <v>交通建设质量安全监督管理站</v>
          </cell>
          <cell r="B57" t="str">
            <v>            会同县交通建设质量安全监督管理站</v>
          </cell>
          <cell r="C57">
            <v>53097.23</v>
          </cell>
        </row>
        <row r="58">
          <cell r="A58" t="str">
            <v>地方海事处</v>
          </cell>
          <cell r="B58" t="str">
            <v>            会同县地方海事处</v>
          </cell>
          <cell r="C58">
            <v>86961.94</v>
          </cell>
        </row>
        <row r="59">
          <cell r="A59" t="str">
            <v>城管局</v>
          </cell>
          <cell r="B59" t="str">
            <v>            会同县城市管理行政执法大队</v>
          </cell>
          <cell r="C59">
            <v>185280.84</v>
          </cell>
        </row>
        <row r="60">
          <cell r="A60" t="str">
            <v>公路局</v>
          </cell>
          <cell r="B60" t="str">
            <v>            会同县公路管理局</v>
          </cell>
          <cell r="C60">
            <v>79159.4</v>
          </cell>
        </row>
        <row r="61">
          <cell r="A61" t="str">
            <v>征收安置办公室</v>
          </cell>
          <cell r="B61" t="str">
            <v>            会同县征收安置办公室</v>
          </cell>
          <cell r="C61">
            <v>0</v>
          </cell>
        </row>
        <row r="62">
          <cell r="B62" t="str">
            <v>            会同县土地收购储备交易中心</v>
          </cell>
          <cell r="C62">
            <v>0</v>
          </cell>
        </row>
        <row r="63">
          <cell r="B63" t="str">
            <v>            会同县测绘队</v>
          </cell>
          <cell r="C63">
            <v>5991.21</v>
          </cell>
        </row>
        <row r="64">
          <cell r="B64" t="str">
            <v>            会同县土地开发整理中心</v>
          </cell>
          <cell r="C64">
            <v>39557.1</v>
          </cell>
        </row>
        <row r="65">
          <cell r="B65" t="str">
            <v>        湖南省怀化市会同县(行政政法口)2017年度部门决算汇总</v>
          </cell>
          <cell r="C65">
            <v>6656222.44</v>
          </cell>
        </row>
        <row r="66">
          <cell r="A66" t="str">
            <v>审计局</v>
          </cell>
          <cell r="B66" t="str">
            <v>            会同县审计局</v>
          </cell>
          <cell r="C66">
            <v>110900</v>
          </cell>
        </row>
        <row r="67">
          <cell r="A67" t="str">
            <v>政府办</v>
          </cell>
          <cell r="B67" t="str">
            <v>            会同县人民政府办公室</v>
          </cell>
          <cell r="C67">
            <v>718265.48</v>
          </cell>
        </row>
        <row r="68">
          <cell r="A68" t="str">
            <v>督查室</v>
          </cell>
          <cell r="B68" t="str">
            <v>            中共会同县委县政府督查室</v>
          </cell>
          <cell r="C68">
            <v>7254.5</v>
          </cell>
        </row>
        <row r="69">
          <cell r="A69" t="str">
            <v>政府采购中心</v>
          </cell>
          <cell r="B69" t="str">
            <v>            会同县政府采购中心</v>
          </cell>
          <cell r="C69">
            <v>2996</v>
          </cell>
        </row>
        <row r="70">
          <cell r="A70" t="str">
            <v>政法委</v>
          </cell>
          <cell r="B70" t="str">
            <v>            中国共产党会同县委员会政法委员会</v>
          </cell>
          <cell r="C70">
            <v>173882.56</v>
          </cell>
        </row>
        <row r="71">
          <cell r="A71" t="str">
            <v>司法局</v>
          </cell>
          <cell r="B71" t="str">
            <v>            会同县司法局</v>
          </cell>
          <cell r="C71">
            <v>91304.51</v>
          </cell>
        </row>
        <row r="72">
          <cell r="A72" t="str">
            <v>财政局</v>
          </cell>
          <cell r="B72" t="str">
            <v>            会同县财政局</v>
          </cell>
          <cell r="C72">
            <v>230611.16</v>
          </cell>
        </row>
        <row r="73">
          <cell r="A73" t="str">
            <v>机关事务局</v>
          </cell>
          <cell r="B73" t="str">
            <v>            会同县机关事务管理局</v>
          </cell>
          <cell r="C73">
            <v>41650.99</v>
          </cell>
        </row>
        <row r="74">
          <cell r="A74" t="str">
            <v>统计局</v>
          </cell>
          <cell r="B74" t="str">
            <v>            会同县统计局</v>
          </cell>
          <cell r="C74">
            <v>63509</v>
          </cell>
        </row>
        <row r="75">
          <cell r="A75" t="str">
            <v>统战部</v>
          </cell>
          <cell r="B75" t="str">
            <v>            中共会同县委统战部</v>
          </cell>
          <cell r="C75">
            <v>107891.2</v>
          </cell>
        </row>
        <row r="76">
          <cell r="A76" t="str">
            <v>人大办</v>
          </cell>
          <cell r="B76" t="str">
            <v>            会同县人大常委会办公室</v>
          </cell>
          <cell r="C76">
            <v>218416.62</v>
          </cell>
        </row>
        <row r="77">
          <cell r="A77" t="str">
            <v>法院</v>
          </cell>
          <cell r="B77" t="str">
            <v>            会同县人民法院</v>
          </cell>
          <cell r="C77">
            <v>458664.36</v>
          </cell>
        </row>
        <row r="78">
          <cell r="A78" t="str">
            <v>编委办</v>
          </cell>
          <cell r="B78" t="str">
            <v>            会同县机构编制委员会办公室</v>
          </cell>
          <cell r="C78">
            <v>14689</v>
          </cell>
        </row>
        <row r="79">
          <cell r="A79" t="str">
            <v>老干局</v>
          </cell>
          <cell r="B79" t="str">
            <v>            中共会同县委老干部局</v>
          </cell>
          <cell r="C79">
            <v>48217.49</v>
          </cell>
        </row>
        <row r="80">
          <cell r="A80" t="str">
            <v>森林公安局</v>
          </cell>
          <cell r="B80" t="str">
            <v>            会同县森林公安局</v>
          </cell>
          <cell r="C80">
            <v>111114.13</v>
          </cell>
        </row>
        <row r="81">
          <cell r="A81" t="str">
            <v>交警大队</v>
          </cell>
          <cell r="B81" t="str">
            <v>            会同县公安局交警大队</v>
          </cell>
          <cell r="C81">
            <v>547985.51</v>
          </cell>
        </row>
        <row r="82">
          <cell r="A82" t="str">
            <v>检察院</v>
          </cell>
          <cell r="B82" t="str">
            <v>            会同县人民检察院</v>
          </cell>
          <cell r="C82">
            <v>391488.95</v>
          </cell>
        </row>
        <row r="83">
          <cell r="A83" t="str">
            <v>宣传部</v>
          </cell>
          <cell r="B83" t="str">
            <v>            中共会同县委宣传部</v>
          </cell>
          <cell r="C83">
            <v>178234.62</v>
          </cell>
        </row>
        <row r="84">
          <cell r="A84" t="str">
            <v>妇联</v>
          </cell>
          <cell r="B84" t="str">
            <v>            会同县妇女联合会</v>
          </cell>
          <cell r="C84">
            <v>3940</v>
          </cell>
        </row>
        <row r="85">
          <cell r="A85" t="str">
            <v>县委机要局</v>
          </cell>
          <cell r="B85" t="str">
            <v>            中共会同县委机要局</v>
          </cell>
          <cell r="C85">
            <v>14748.6</v>
          </cell>
        </row>
        <row r="86">
          <cell r="A86" t="str">
            <v>县委办</v>
          </cell>
          <cell r="B86" t="str">
            <v>            中国共产党会同县委员会办公室</v>
          </cell>
          <cell r="C86">
            <v>680232.28</v>
          </cell>
        </row>
        <row r="87">
          <cell r="A87" t="str">
            <v>工商联</v>
          </cell>
          <cell r="B87" t="str">
            <v>            会同县工商业联合会</v>
          </cell>
          <cell r="C87">
            <v>23775.39</v>
          </cell>
        </row>
        <row r="88">
          <cell r="A88" t="str">
            <v>纪委（监察局）</v>
          </cell>
          <cell r="B88" t="str">
            <v>            中国共产党会同县纪律检查委员会</v>
          </cell>
          <cell r="C88">
            <v>380754.76</v>
          </cell>
        </row>
        <row r="89">
          <cell r="A89" t="str">
            <v>党校</v>
          </cell>
          <cell r="B89" t="str">
            <v>            中共会同县委党校</v>
          </cell>
          <cell r="C89">
            <v>10486</v>
          </cell>
        </row>
        <row r="90">
          <cell r="A90" t="str">
            <v>公安局</v>
          </cell>
          <cell r="B90" t="str">
            <v>            会同县公安局</v>
          </cell>
          <cell r="C90">
            <v>1134279.2</v>
          </cell>
        </row>
        <row r="91">
          <cell r="A91" t="str">
            <v>团委</v>
          </cell>
          <cell r="B91" t="str">
            <v>            共青团会同县委员会</v>
          </cell>
          <cell r="C91">
            <v>8890</v>
          </cell>
        </row>
        <row r="92">
          <cell r="A92" t="str">
            <v>组织部</v>
          </cell>
          <cell r="B92" t="str">
            <v>            中共会同县委组织部</v>
          </cell>
          <cell r="C92">
            <v>173914.3</v>
          </cell>
        </row>
        <row r="93">
          <cell r="A93" t="str">
            <v>政协办</v>
          </cell>
          <cell r="B93" t="str">
            <v>            会同县政协办公室</v>
          </cell>
          <cell r="C93">
            <v>238489.37</v>
          </cell>
        </row>
        <row r="94">
          <cell r="A94" t="str">
            <v>610办</v>
          </cell>
          <cell r="B94" t="str">
            <v>            会同县委防范和处理邪教问题领导小组办公室</v>
          </cell>
          <cell r="C94">
            <v>22229</v>
          </cell>
        </row>
        <row r="95">
          <cell r="A95" t="str">
            <v>矛盾调处中心</v>
          </cell>
          <cell r="B95" t="str">
            <v>            会同县信访局</v>
          </cell>
          <cell r="C95">
            <v>82137.28</v>
          </cell>
        </row>
        <row r="96">
          <cell r="A96" t="str">
            <v>人防办</v>
          </cell>
          <cell r="B96" t="str">
            <v>            会同县人民防空办公室</v>
          </cell>
          <cell r="C96">
            <v>62828.5</v>
          </cell>
        </row>
        <row r="97">
          <cell r="A97" t="str">
            <v>市场和质量监督局</v>
          </cell>
          <cell r="B97" t="str">
            <v>            会同县食品药品工商质量监督管理局</v>
          </cell>
          <cell r="C97">
            <v>292066.28</v>
          </cell>
        </row>
        <row r="98">
          <cell r="A98" t="str">
            <v>公共资源交易中心</v>
          </cell>
          <cell r="B98" t="str">
            <v>            会同县公共资源交易中心</v>
          </cell>
          <cell r="C98">
            <v>4910.4</v>
          </cell>
        </row>
        <row r="99">
          <cell r="A99" t="str">
            <v>政务服务中心</v>
          </cell>
          <cell r="B99" t="str">
            <v>            会同县人民政府政务中心</v>
          </cell>
          <cell r="C99">
            <v>5465</v>
          </cell>
        </row>
        <row r="100">
          <cell r="B100" t="str">
            <v>        湖南省怀化市会同县(综合规划口)2017年度部门决算汇总</v>
          </cell>
          <cell r="C100">
            <v>39903</v>
          </cell>
        </row>
        <row r="101">
          <cell r="A101" t="str">
            <v>移民局</v>
          </cell>
          <cell r="B101" t="str">
            <v>            会同县移民开发局</v>
          </cell>
          <cell r="C101">
            <v>39903</v>
          </cell>
        </row>
        <row r="102">
          <cell r="B102" t="str">
            <v>        湖南省怀化市会同县(教科文口)2017年度部门决算汇总</v>
          </cell>
          <cell r="C102">
            <v>683257.03</v>
          </cell>
        </row>
        <row r="103">
          <cell r="A103" t="str">
            <v>电影放映中心</v>
          </cell>
          <cell r="B103" t="str">
            <v>            会同县电影发行放映中心</v>
          </cell>
          <cell r="C103">
            <v>5879</v>
          </cell>
        </row>
        <row r="104">
          <cell r="A104" t="str">
            <v>档案局</v>
          </cell>
          <cell r="B104" t="str">
            <v>            会同县档案局</v>
          </cell>
          <cell r="C104">
            <v>18953.2</v>
          </cell>
        </row>
        <row r="105">
          <cell r="A105" t="str">
            <v>文体旅游广电新闻出版局</v>
          </cell>
          <cell r="B105" t="str">
            <v>            会同县文体旅游广电新闻出版局</v>
          </cell>
          <cell r="C105">
            <v>130121.95</v>
          </cell>
        </row>
        <row r="106">
          <cell r="A106" t="str">
            <v>图书馆</v>
          </cell>
          <cell r="B106" t="str">
            <v>            会同县图书馆</v>
          </cell>
          <cell r="C106">
            <v>17734.49</v>
          </cell>
        </row>
        <row r="107">
          <cell r="A107" t="str">
            <v>文化馆</v>
          </cell>
          <cell r="B107" t="str">
            <v>            会同县文化馆</v>
          </cell>
          <cell r="C107">
            <v>23986</v>
          </cell>
        </row>
        <row r="108">
          <cell r="A108" t="str">
            <v>电视台</v>
          </cell>
          <cell r="B108" t="str">
            <v>            会同县广播电视台</v>
          </cell>
          <cell r="C108">
            <v>75285</v>
          </cell>
        </row>
        <row r="109">
          <cell r="A109" t="str">
            <v>史志办</v>
          </cell>
          <cell r="B109" t="str">
            <v>            会同县史志编纂委员会办公室</v>
          </cell>
          <cell r="C109">
            <v>5764</v>
          </cell>
        </row>
        <row r="110">
          <cell r="A110" t="str">
            <v>文联</v>
          </cell>
          <cell r="B110" t="str">
            <v>            会同县文联</v>
          </cell>
          <cell r="C110">
            <v>6894</v>
          </cell>
        </row>
        <row r="111">
          <cell r="A111" t="str">
            <v>文物管理所</v>
          </cell>
          <cell r="B111" t="str">
            <v>            会同县文物管理所</v>
          </cell>
          <cell r="C111">
            <v>27112</v>
          </cell>
        </row>
        <row r="112">
          <cell r="A112" t="str">
            <v>粟裕纪念馆</v>
          </cell>
          <cell r="B112" t="str">
            <v>            粟裕同志纪念馆</v>
          </cell>
          <cell r="C112">
            <v>17988</v>
          </cell>
        </row>
        <row r="113">
          <cell r="A113" t="str">
            <v>科协</v>
          </cell>
          <cell r="B113" t="str">
            <v>            会同县科学技术协会</v>
          </cell>
          <cell r="C113">
            <v>18864.92</v>
          </cell>
        </row>
        <row r="114">
          <cell r="A114" t="str">
            <v>文化综合执法局</v>
          </cell>
          <cell r="B114" t="str">
            <v>            会同县文化市场综合执法局</v>
          </cell>
          <cell r="C114">
            <v>72402.87</v>
          </cell>
        </row>
        <row r="115">
          <cell r="A115" t="str">
            <v>炎帝文化研究所</v>
          </cell>
          <cell r="B115" t="str">
            <v>            会同县炎帝文化研究所</v>
          </cell>
          <cell r="C115">
            <v>22378</v>
          </cell>
        </row>
        <row r="116">
          <cell r="A116" t="str">
            <v>教育局</v>
          </cell>
          <cell r="B116" t="str">
            <v>            会同县教育局</v>
          </cell>
          <cell r="C116">
            <v>64124.91</v>
          </cell>
        </row>
        <row r="117">
          <cell r="B117" t="str">
            <v>            会同县教育局中小学</v>
          </cell>
          <cell r="C117">
            <v>175768.69</v>
          </cell>
        </row>
        <row r="118">
          <cell r="B118" t="str">
            <v>                会同县教育局（计财股）</v>
          </cell>
          <cell r="C118">
            <v>0</v>
          </cell>
        </row>
        <row r="119">
          <cell r="B119" t="str">
            <v>                会同县粟裕希望小学</v>
          </cell>
          <cell r="C119">
            <v>3200</v>
          </cell>
        </row>
        <row r="120">
          <cell r="B120" t="str">
            <v>                会同县地灵乡初级中学</v>
          </cell>
          <cell r="C120">
            <v>0</v>
          </cell>
        </row>
        <row r="121">
          <cell r="B121" t="str">
            <v>                会同县财贸幼儿园</v>
          </cell>
          <cell r="C121">
            <v>0</v>
          </cell>
        </row>
        <row r="122">
          <cell r="B122" t="str">
            <v>                会同县职业中专学校</v>
          </cell>
          <cell r="C122">
            <v>25146.69</v>
          </cell>
        </row>
        <row r="123">
          <cell r="B123" t="str">
            <v>                会同县连山乡小学</v>
          </cell>
          <cell r="C123">
            <v>0</v>
          </cell>
        </row>
        <row r="124">
          <cell r="B124" t="str">
            <v>                会同县金子岩侗族苗族乡金子岩小学</v>
          </cell>
          <cell r="C124">
            <v>16126</v>
          </cell>
        </row>
        <row r="125">
          <cell r="B125" t="str">
            <v>                会同县林城镇第一完全小学</v>
          </cell>
          <cell r="C125">
            <v>5468</v>
          </cell>
        </row>
        <row r="126">
          <cell r="B126" t="str">
            <v>                会同县广坪镇初级中学</v>
          </cell>
          <cell r="C126">
            <v>0</v>
          </cell>
        </row>
        <row r="127">
          <cell r="B127" t="str">
            <v>                会同县金子岩侗族苗族乡金子岩中学</v>
          </cell>
          <cell r="C127">
            <v>0</v>
          </cell>
        </row>
        <row r="128">
          <cell r="B128" t="str">
            <v>                会同县机关幼儿园</v>
          </cell>
          <cell r="C128">
            <v>0</v>
          </cell>
        </row>
        <row r="129">
          <cell r="B129" t="str">
            <v>                会同县金竹镇学校</v>
          </cell>
          <cell r="C129">
            <v>0</v>
          </cell>
        </row>
        <row r="130">
          <cell r="B130" t="str">
            <v>                会同县若水镇黄茅学校</v>
          </cell>
          <cell r="C130">
            <v>3421</v>
          </cell>
        </row>
        <row r="131">
          <cell r="B131" t="str">
            <v>                会同县林城镇第三完全小学</v>
          </cell>
          <cell r="C131">
            <v>4670</v>
          </cell>
        </row>
        <row r="132">
          <cell r="B132" t="str">
            <v>                会同县林城镇第二完全小学</v>
          </cell>
          <cell r="C132">
            <v>4458</v>
          </cell>
        </row>
        <row r="133">
          <cell r="B133" t="str">
            <v>                会同县蒲稳侗族苗族乡小学</v>
          </cell>
          <cell r="C133">
            <v>0</v>
          </cell>
        </row>
        <row r="134">
          <cell r="B134" t="str">
            <v>                会同县高椅乡学校</v>
          </cell>
          <cell r="C134">
            <v>67656</v>
          </cell>
        </row>
        <row r="135">
          <cell r="B135" t="str">
            <v>                会同县教师进修学校</v>
          </cell>
          <cell r="C135">
            <v>0</v>
          </cell>
        </row>
        <row r="136">
          <cell r="B136" t="str">
            <v>                会同县宝田乡明德学校</v>
          </cell>
          <cell r="C136">
            <v>0</v>
          </cell>
        </row>
        <row r="137">
          <cell r="B137" t="str">
            <v>                会同县林城镇初级中学</v>
          </cell>
          <cell r="C137">
            <v>580</v>
          </cell>
        </row>
        <row r="138">
          <cell r="B138" t="str">
            <v>                会同县特殊教育学校</v>
          </cell>
          <cell r="C138">
            <v>9208</v>
          </cell>
        </row>
        <row r="139">
          <cell r="B139" t="str">
            <v>                会同县第二中学</v>
          </cell>
          <cell r="C139">
            <v>0</v>
          </cell>
        </row>
        <row r="140">
          <cell r="B140" t="str">
            <v>                会同县林城镇洒溪中学</v>
          </cell>
          <cell r="C140">
            <v>1575</v>
          </cell>
        </row>
        <row r="141">
          <cell r="B141" t="str">
            <v>                会同县第三中学</v>
          </cell>
          <cell r="C141">
            <v>2012</v>
          </cell>
        </row>
        <row r="142">
          <cell r="B142" t="str">
            <v>                会同县沙溪乡初级中学</v>
          </cell>
          <cell r="C142">
            <v>0</v>
          </cell>
        </row>
        <row r="143">
          <cell r="B143" t="str">
            <v>                会同县连山乡初级中学</v>
          </cell>
          <cell r="C143">
            <v>2073</v>
          </cell>
        </row>
        <row r="144">
          <cell r="B144" t="str">
            <v>                会同县青朗侗族苗族乡青朗学校</v>
          </cell>
          <cell r="C144">
            <v>0</v>
          </cell>
        </row>
        <row r="145">
          <cell r="B145" t="str">
            <v>                会同县若水镇小学</v>
          </cell>
          <cell r="C145">
            <v>0</v>
          </cell>
        </row>
        <row r="146">
          <cell r="B146" t="str">
            <v>                会同县金竹镇肖家学校</v>
          </cell>
          <cell r="C146">
            <v>0</v>
          </cell>
        </row>
        <row r="147">
          <cell r="B147" t="str">
            <v>                会同县地灵乡小学</v>
          </cell>
          <cell r="C147">
            <v>1650</v>
          </cell>
        </row>
        <row r="148">
          <cell r="B148" t="str">
            <v>                会同县金子岩侗族苗族乡明德学校</v>
          </cell>
          <cell r="C148">
            <v>7766</v>
          </cell>
        </row>
        <row r="149">
          <cell r="B149" t="str">
            <v>                会同县团河镇小学</v>
          </cell>
          <cell r="C149">
            <v>0</v>
          </cell>
        </row>
        <row r="150">
          <cell r="B150" t="str">
            <v>                会同县堡子镇小学</v>
          </cell>
          <cell r="C150">
            <v>7998</v>
          </cell>
        </row>
        <row r="151">
          <cell r="B151" t="str">
            <v>                会同县粟裕中学</v>
          </cell>
          <cell r="C151">
            <v>1537</v>
          </cell>
        </row>
        <row r="152">
          <cell r="B152" t="str">
            <v>                会同县若水镇初级中学</v>
          </cell>
          <cell r="C152">
            <v>0</v>
          </cell>
        </row>
        <row r="153">
          <cell r="B153" t="str">
            <v>                会同县第一中学</v>
          </cell>
          <cell r="C153">
            <v>0</v>
          </cell>
        </row>
        <row r="154">
          <cell r="B154" t="str">
            <v>                会同县林城镇洒溪小学</v>
          </cell>
          <cell r="C154">
            <v>0</v>
          </cell>
        </row>
        <row r="155">
          <cell r="B155" t="str">
            <v>                会同县马鞍镇学校</v>
          </cell>
          <cell r="C155">
            <v>0</v>
          </cell>
        </row>
        <row r="156">
          <cell r="B156" t="str">
            <v>                会同县青朗侗族苗族乡学校</v>
          </cell>
          <cell r="C156">
            <v>0</v>
          </cell>
        </row>
        <row r="157">
          <cell r="B157" t="str">
            <v>                会同县漠滨侗族苗族乡学校</v>
          </cell>
          <cell r="C157">
            <v>8000</v>
          </cell>
        </row>
        <row r="158">
          <cell r="B158" t="str">
            <v>                会同县林城镇岩头小学</v>
          </cell>
          <cell r="C158">
            <v>0</v>
          </cell>
        </row>
        <row r="159">
          <cell r="B159" t="str">
            <v>                会同县林城镇岩头中学</v>
          </cell>
          <cell r="C159">
            <v>1934</v>
          </cell>
        </row>
        <row r="160">
          <cell r="B160" t="str">
            <v>                会同县沙溪乡小学</v>
          </cell>
          <cell r="C160">
            <v>0</v>
          </cell>
        </row>
        <row r="161">
          <cell r="B161" t="str">
            <v>                会同县蒲稳侗族苗族乡初级中学</v>
          </cell>
          <cell r="C161">
            <v>1290</v>
          </cell>
        </row>
        <row r="162">
          <cell r="B162" t="str">
            <v>                会同县堡子镇初级中学</v>
          </cell>
          <cell r="C162">
            <v>0</v>
          </cell>
        </row>
        <row r="163">
          <cell r="B163" t="str">
            <v>                会同县广坪镇小学</v>
          </cell>
          <cell r="C163">
            <v>0</v>
          </cell>
        </row>
        <row r="164">
          <cell r="B164" t="str">
            <v>                会同县金子岩侗族苗族乡长寨学校</v>
          </cell>
          <cell r="C164">
            <v>0</v>
          </cell>
        </row>
        <row r="165">
          <cell r="B165" t="str">
            <v>                会同县炮团侗族苗族乡学校</v>
          </cell>
          <cell r="C165">
            <v>0</v>
          </cell>
        </row>
        <row r="166">
          <cell r="B166" t="str">
            <v>        湖南省怀化市会同县(资产管理口)2017年度部门决算汇总</v>
          </cell>
          <cell r="C166">
            <v>0</v>
          </cell>
        </row>
        <row r="167">
          <cell r="A167" t="str">
            <v>经建投中心</v>
          </cell>
          <cell r="B167" t="str">
            <v>            会同县经济建设投资管理中心</v>
          </cell>
          <cell r="C167">
            <v>0</v>
          </cell>
        </row>
        <row r="168">
          <cell r="B168" t="str">
            <v>    湖南省怀化市会同县乡镇级2017年度部门决算汇总</v>
          </cell>
          <cell r="C168">
            <v>3610680.06</v>
          </cell>
        </row>
        <row r="169">
          <cell r="A169" t="str">
            <v>高椅</v>
          </cell>
          <cell r="B169" t="str">
            <v>        会同县高椅乡人民政府</v>
          </cell>
          <cell r="C169">
            <v>216319.54</v>
          </cell>
        </row>
        <row r="170">
          <cell r="A170" t="str">
            <v>炮团</v>
          </cell>
          <cell r="B170" t="str">
            <v>        会同县炮团侗族苗族乡人民政府</v>
          </cell>
          <cell r="C170">
            <v>198448.06</v>
          </cell>
        </row>
        <row r="171">
          <cell r="A171" t="str">
            <v>马鞍</v>
          </cell>
          <cell r="B171" t="str">
            <v>        会同县马鞍镇人民政府</v>
          </cell>
          <cell r="C171">
            <v>193792.18</v>
          </cell>
        </row>
        <row r="172">
          <cell r="A172" t="str">
            <v>地灵</v>
          </cell>
          <cell r="B172" t="str">
            <v>        会同县地灵乡</v>
          </cell>
          <cell r="C172">
            <v>230079.02</v>
          </cell>
        </row>
        <row r="173">
          <cell r="A173" t="str">
            <v>连山</v>
          </cell>
          <cell r="B173" t="str">
            <v>        会同县连山乡人民政府</v>
          </cell>
          <cell r="C173">
            <v>113789.9</v>
          </cell>
        </row>
        <row r="174">
          <cell r="A174" t="str">
            <v>金竹乡</v>
          </cell>
          <cell r="B174" t="str">
            <v>        会同县金竹镇人民政府</v>
          </cell>
          <cell r="C174">
            <v>153630.52</v>
          </cell>
        </row>
        <row r="175">
          <cell r="A175" t="str">
            <v>蒲稳</v>
          </cell>
          <cell r="B175" t="str">
            <v>        会同县蒲稳侗族苗族乡人民政府</v>
          </cell>
          <cell r="C175">
            <v>179110.05</v>
          </cell>
        </row>
        <row r="176">
          <cell r="A176" t="str">
            <v>林城镇</v>
          </cell>
          <cell r="B176" t="str">
            <v>        会同县林城镇人民政府</v>
          </cell>
          <cell r="C176">
            <v>304211.44</v>
          </cell>
        </row>
        <row r="177">
          <cell r="A177" t="str">
            <v>若水镇</v>
          </cell>
          <cell r="B177" t="str">
            <v>        会同县若水镇</v>
          </cell>
          <cell r="C177">
            <v>161326.85</v>
          </cell>
        </row>
        <row r="178">
          <cell r="A178" t="str">
            <v>青朗乡</v>
          </cell>
          <cell r="B178" t="str">
            <v>        会同县青朗侗族苗族乡人民政府</v>
          </cell>
          <cell r="C178">
            <v>211358</v>
          </cell>
        </row>
        <row r="179">
          <cell r="A179" t="str">
            <v>团河</v>
          </cell>
          <cell r="B179" t="str">
            <v>        会同县团河镇</v>
          </cell>
          <cell r="C179">
            <v>224650.23</v>
          </cell>
        </row>
        <row r="180">
          <cell r="A180" t="str">
            <v>堡子</v>
          </cell>
          <cell r="B180" t="str">
            <v>        会同县堡子镇人民政府</v>
          </cell>
          <cell r="C180">
            <v>209244.91</v>
          </cell>
        </row>
        <row r="181">
          <cell r="A181" t="str">
            <v>广坪</v>
          </cell>
          <cell r="B181" t="str">
            <v>        会同县广坪镇</v>
          </cell>
          <cell r="C181">
            <v>170465.21</v>
          </cell>
        </row>
        <row r="182">
          <cell r="A182" t="str">
            <v>沙溪</v>
          </cell>
          <cell r="B182" t="str">
            <v>        会同县沙溪乡</v>
          </cell>
          <cell r="C182">
            <v>231647.52</v>
          </cell>
        </row>
        <row r="183">
          <cell r="A183" t="str">
            <v>漠滨</v>
          </cell>
          <cell r="B183" t="str">
            <v>        会同县漠滨侗族苗族乡人民政府</v>
          </cell>
          <cell r="C183">
            <v>246215.9</v>
          </cell>
        </row>
        <row r="184">
          <cell r="A184" t="str">
            <v>宝田</v>
          </cell>
          <cell r="B184" t="str">
            <v>        会同县宝田侗族苗族乡</v>
          </cell>
          <cell r="C184">
            <v>90523</v>
          </cell>
        </row>
        <row r="185">
          <cell r="A185" t="str">
            <v>坪村</v>
          </cell>
          <cell r="B185" t="str">
            <v>        会同县坪村镇</v>
          </cell>
          <cell r="C185">
            <v>132589.32</v>
          </cell>
        </row>
        <row r="186">
          <cell r="A186" t="str">
            <v>金子岩</v>
          </cell>
          <cell r="B186" t="str">
            <v>        会同县金子岩乡</v>
          </cell>
          <cell r="C186">
            <v>343278.41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  <sheetName val="城市污水处理收入"/>
      <sheetName val="价调"/>
      <sheetName val="城市基础"/>
      <sheetName val="新墙体"/>
      <sheetName val="散装水泥"/>
      <sheetName val="公用事业"/>
      <sheetName val="土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14"/>
  <sheetViews>
    <sheetView topLeftCell="A7" workbookViewId="0">
      <selection activeCell="G16" sqref="G16"/>
    </sheetView>
  </sheetViews>
  <sheetFormatPr defaultColWidth="9" defaultRowHeight="15.6"/>
  <cols>
    <col min="1" max="4" width="9" style="326"/>
    <col min="5" max="5" width="17" style="326" customWidth="1"/>
    <col min="6" max="9" width="9" style="326"/>
    <col min="10" max="10" width="13.625" style="326" customWidth="1"/>
    <col min="11" max="16384" width="9" style="326"/>
  </cols>
  <sheetData>
    <row r="1" ht="43" customHeight="1" spans="6:18">
      <c r="F1" s="398"/>
      <c r="G1" s="398"/>
      <c r="H1" s="398"/>
      <c r="I1" s="398"/>
      <c r="J1" s="398"/>
      <c r="K1" s="398"/>
      <c r="Q1" s="414"/>
      <c r="R1" s="414"/>
    </row>
    <row r="2" ht="14.25" customHeight="1" spans="1:19">
      <c r="A2" s="399"/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415"/>
      <c r="R2" s="415"/>
      <c r="S2" s="399"/>
    </row>
    <row r="3" ht="14.25" customHeight="1" spans="1:19">
      <c r="A3" s="400"/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16" t="s">
        <v>0</v>
      </c>
      <c r="R3" s="416"/>
      <c r="S3" s="400"/>
    </row>
    <row r="4" ht="30" customHeight="1" spans="1:19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16"/>
      <c r="R4" s="416"/>
      <c r="S4" s="400"/>
    </row>
    <row r="5" ht="44.25" customHeight="1" spans="1:19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16"/>
      <c r="R5" s="416"/>
      <c r="S5" s="400"/>
    </row>
    <row r="6" ht="196.5" customHeight="1" spans="1:19">
      <c r="A6" s="401" t="s">
        <v>1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0"/>
    </row>
    <row r="7" ht="54" customHeight="1" spans="1:19">
      <c r="A7" s="402"/>
      <c r="B7" s="402"/>
      <c r="C7" s="402"/>
      <c r="D7" s="402"/>
      <c r="E7" s="402"/>
      <c r="F7" s="402"/>
      <c r="G7" s="402"/>
      <c r="H7" s="402"/>
      <c r="I7" s="402"/>
      <c r="J7" s="400"/>
      <c r="K7" s="400"/>
      <c r="L7" s="400"/>
      <c r="M7" s="400"/>
      <c r="N7" s="400"/>
      <c r="O7" s="400"/>
      <c r="P7" s="400"/>
      <c r="Q7" s="400"/>
      <c r="R7" s="400"/>
      <c r="S7" s="400"/>
    </row>
    <row r="8" s="85" customFormat="1" ht="61" customHeight="1" spans="1:19">
      <c r="A8" s="403"/>
      <c r="B8" s="404"/>
      <c r="C8" s="404"/>
      <c r="D8" s="405" t="s">
        <v>2</v>
      </c>
      <c r="E8" s="405"/>
      <c r="F8" s="405"/>
      <c r="G8" s="406"/>
      <c r="H8" s="406"/>
      <c r="I8" s="406"/>
      <c r="J8" s="406"/>
      <c r="K8" s="410" t="s">
        <v>3</v>
      </c>
      <c r="L8" s="410"/>
      <c r="M8" s="410"/>
      <c r="N8" s="411"/>
      <c r="O8" s="412"/>
      <c r="P8" s="412"/>
      <c r="Q8" s="412"/>
      <c r="R8" s="403"/>
      <c r="S8" s="403"/>
    </row>
    <row r="9" s="85" customFormat="1" ht="61" customHeight="1" spans="1:19">
      <c r="A9" s="407"/>
      <c r="B9" s="408"/>
      <c r="C9" s="408"/>
      <c r="D9" s="405" t="s">
        <v>4</v>
      </c>
      <c r="E9" s="405"/>
      <c r="F9" s="409"/>
      <c r="G9" s="406"/>
      <c r="H9" s="406"/>
      <c r="I9" s="406"/>
      <c r="J9" s="406"/>
      <c r="K9" s="410" t="s">
        <v>5</v>
      </c>
      <c r="L9" s="410"/>
      <c r="M9" s="410"/>
      <c r="N9" s="411">
        <v>43432</v>
      </c>
      <c r="O9" s="412"/>
      <c r="P9" s="412"/>
      <c r="Q9" s="412"/>
      <c r="R9" s="417"/>
      <c r="S9" s="417"/>
    </row>
    <row r="10" s="85" customFormat="1" ht="61" customHeight="1" spans="1:19">
      <c r="A10" s="407"/>
      <c r="B10" s="408"/>
      <c r="C10" s="408"/>
      <c r="D10" s="410" t="s">
        <v>6</v>
      </c>
      <c r="E10" s="410"/>
      <c r="F10" s="411">
        <v>43426</v>
      </c>
      <c r="G10" s="412"/>
      <c r="H10" s="412"/>
      <c r="I10" s="412"/>
      <c r="J10" s="406"/>
      <c r="K10" s="410" t="s">
        <v>7</v>
      </c>
      <c r="L10" s="410"/>
      <c r="M10" s="410"/>
      <c r="N10" s="413" t="s">
        <v>8</v>
      </c>
      <c r="O10" s="413"/>
      <c r="P10" s="413"/>
      <c r="Q10" s="413"/>
      <c r="R10" s="417"/>
      <c r="S10" s="417"/>
    </row>
    <row r="11" spans="1:19">
      <c r="A11" s="400"/>
      <c r="B11" s="400"/>
      <c r="C11" s="400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</row>
    <row r="12" spans="1:19">
      <c r="A12" s="400"/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</row>
    <row r="13" spans="1:19">
      <c r="A13" s="399"/>
      <c r="B13" s="399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</row>
    <row r="14" spans="1:19">
      <c r="A14" s="399"/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</row>
  </sheetData>
  <mergeCells count="13">
    <mergeCell ref="F1:K1"/>
    <mergeCell ref="A6:R6"/>
    <mergeCell ref="D8:E8"/>
    <mergeCell ref="K8:M8"/>
    <mergeCell ref="N8:Q8"/>
    <mergeCell ref="D9:E9"/>
    <mergeCell ref="K9:M9"/>
    <mergeCell ref="N9:Q9"/>
    <mergeCell ref="D10:E10"/>
    <mergeCell ref="F10:I10"/>
    <mergeCell ref="K10:M10"/>
    <mergeCell ref="N10:Q10"/>
    <mergeCell ref="Q3:R5"/>
  </mergeCells>
  <printOptions horizontalCentered="1"/>
  <pageMargins left="0.786805555555556" right="0.786805555555556" top="0.786805555555556" bottom="0.786805555555556" header="0.507638888888889" footer="0.30625"/>
  <pageSetup paperSize="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H16" sqref="H16"/>
    </sheetView>
  </sheetViews>
  <sheetFormatPr defaultColWidth="8.8" defaultRowHeight="15.6" outlineLevelRow="5"/>
  <cols>
    <col min="1" max="1" width="15" customWidth="1"/>
  </cols>
  <sheetData>
    <row r="1" ht="17.4" spans="1:15">
      <c r="A1" s="189" t="s">
        <v>754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ht="18.15" spans="1: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 t="s">
        <v>30</v>
      </c>
      <c r="O2" s="202"/>
    </row>
    <row r="3" spans="1:15">
      <c r="A3" s="191" t="s">
        <v>755</v>
      </c>
      <c r="B3" s="192" t="s">
        <v>756</v>
      </c>
      <c r="C3" s="192"/>
      <c r="D3" s="192"/>
      <c r="E3" s="192"/>
      <c r="F3" s="192"/>
      <c r="G3" s="192" t="s">
        <v>757</v>
      </c>
      <c r="H3" s="192"/>
      <c r="I3" s="192"/>
      <c r="J3" s="192"/>
      <c r="K3" s="192"/>
      <c r="L3" s="192"/>
      <c r="M3" s="192"/>
      <c r="N3" s="192"/>
      <c r="O3" s="192"/>
    </row>
    <row r="4" spans="1:15">
      <c r="A4" s="193"/>
      <c r="B4" s="194" t="s">
        <v>89</v>
      </c>
      <c r="C4" s="195" t="s">
        <v>758</v>
      </c>
      <c r="D4" s="196"/>
      <c r="E4" s="195" t="s">
        <v>759</v>
      </c>
      <c r="F4" s="196"/>
      <c r="G4" s="194" t="s">
        <v>89</v>
      </c>
      <c r="H4" s="195" t="s">
        <v>758</v>
      </c>
      <c r="I4" s="196"/>
      <c r="J4" s="196"/>
      <c r="K4" s="196"/>
      <c r="L4" s="203"/>
      <c r="M4" s="195" t="s">
        <v>759</v>
      </c>
      <c r="N4" s="196"/>
      <c r="O4" s="204"/>
    </row>
    <row r="5" ht="24.75" spans="1:15">
      <c r="A5" s="197"/>
      <c r="B5" s="198"/>
      <c r="C5" s="199" t="s">
        <v>760</v>
      </c>
      <c r="D5" s="199" t="s">
        <v>758</v>
      </c>
      <c r="E5" s="199" t="s">
        <v>761</v>
      </c>
      <c r="F5" s="199" t="s">
        <v>759</v>
      </c>
      <c r="G5" s="198"/>
      <c r="H5" s="199" t="s">
        <v>760</v>
      </c>
      <c r="I5" s="199" t="s">
        <v>762</v>
      </c>
      <c r="J5" s="199" t="s">
        <v>763</v>
      </c>
      <c r="K5" s="199" t="s">
        <v>764</v>
      </c>
      <c r="L5" s="199" t="s">
        <v>765</v>
      </c>
      <c r="M5" s="199" t="s">
        <v>761</v>
      </c>
      <c r="N5" s="199" t="s">
        <v>766</v>
      </c>
      <c r="O5" s="205" t="s">
        <v>765</v>
      </c>
    </row>
    <row r="6" spans="1:15">
      <c r="A6" s="200" t="s">
        <v>767</v>
      </c>
      <c r="B6" s="201">
        <v>165494</v>
      </c>
      <c r="C6" s="201">
        <v>155677</v>
      </c>
      <c r="D6" s="201">
        <v>155677</v>
      </c>
      <c r="E6" s="201">
        <v>9817</v>
      </c>
      <c r="F6" s="201">
        <v>9817</v>
      </c>
      <c r="G6" s="201">
        <v>165493.89</v>
      </c>
      <c r="H6" s="201">
        <v>155677.36</v>
      </c>
      <c r="I6" s="201">
        <v>155677.36</v>
      </c>
      <c r="J6" s="206"/>
      <c r="K6" s="206"/>
      <c r="L6" s="206"/>
      <c r="M6" s="201">
        <v>9816.53</v>
      </c>
      <c r="N6" s="201">
        <v>9816.53</v>
      </c>
      <c r="O6" s="201"/>
    </row>
  </sheetData>
  <mergeCells count="10">
    <mergeCell ref="A1:O1"/>
    <mergeCell ref="B3:F3"/>
    <mergeCell ref="G3:O3"/>
    <mergeCell ref="C4:D4"/>
    <mergeCell ref="E4:F4"/>
    <mergeCell ref="H4:L4"/>
    <mergeCell ref="M4:O4"/>
    <mergeCell ref="A3:A5"/>
    <mergeCell ref="B4:B5"/>
    <mergeCell ref="G4:G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8"/>
  <sheetViews>
    <sheetView showZeros="0" workbookViewId="0">
      <selection activeCell="E12" sqref="E12"/>
    </sheetView>
  </sheetViews>
  <sheetFormatPr defaultColWidth="9" defaultRowHeight="15.6"/>
  <cols>
    <col min="1" max="1" width="29.4166666666667" style="143" customWidth="1"/>
    <col min="2" max="2" width="14.25" style="144" customWidth="1"/>
    <col min="3" max="7" width="14.25" style="145" customWidth="1"/>
    <col min="8" max="8" width="35.875" style="146" customWidth="1"/>
    <col min="9" max="247" width="9" style="147" customWidth="1"/>
    <col min="248" max="16384" width="9" style="30"/>
  </cols>
  <sheetData>
    <row r="1" ht="33" customHeight="1" spans="1:8">
      <c r="A1" s="114" t="s">
        <v>768</v>
      </c>
      <c r="B1" s="114"/>
      <c r="C1" s="114"/>
      <c r="D1" s="114"/>
      <c r="E1" s="114"/>
      <c r="F1" s="114"/>
      <c r="G1" s="114"/>
      <c r="H1" s="148"/>
    </row>
    <row r="2" ht="18" customHeight="1" spans="1:8">
      <c r="A2" s="149"/>
      <c r="B2" s="150"/>
      <c r="C2" s="150"/>
      <c r="D2" s="150"/>
      <c r="E2" s="150"/>
      <c r="F2" s="150"/>
      <c r="G2" s="150"/>
      <c r="H2" s="151"/>
    </row>
    <row r="3" ht="28" customHeight="1" spans="1:247">
      <c r="A3" s="152"/>
      <c r="B3" s="153"/>
      <c r="C3" s="152"/>
      <c r="D3" s="154"/>
      <c r="E3" s="155"/>
      <c r="F3" s="155"/>
      <c r="G3" s="152"/>
      <c r="H3" s="156" t="s">
        <v>769</v>
      </c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182"/>
      <c r="BU3" s="182"/>
      <c r="BV3" s="182"/>
      <c r="BW3" s="182"/>
      <c r="BX3" s="182"/>
      <c r="BY3" s="182"/>
      <c r="BZ3" s="182"/>
      <c r="CA3" s="182"/>
      <c r="CB3" s="182"/>
      <c r="CC3" s="182"/>
      <c r="CD3" s="182"/>
      <c r="CE3" s="182"/>
      <c r="CF3" s="182"/>
      <c r="CG3" s="182"/>
      <c r="CH3" s="182"/>
      <c r="CI3" s="182"/>
      <c r="CJ3" s="182"/>
      <c r="CK3" s="182"/>
      <c r="CL3" s="182"/>
      <c r="CM3" s="182"/>
      <c r="CN3" s="182"/>
      <c r="CO3" s="182"/>
      <c r="CP3" s="182"/>
      <c r="CQ3" s="182"/>
      <c r="CR3" s="182"/>
      <c r="CS3" s="182"/>
      <c r="CT3" s="182"/>
      <c r="CU3" s="182"/>
      <c r="CV3" s="182"/>
      <c r="CW3" s="182"/>
      <c r="CX3" s="182"/>
      <c r="CY3" s="182"/>
      <c r="CZ3" s="182"/>
      <c r="DA3" s="182"/>
      <c r="DB3" s="182"/>
      <c r="DC3" s="182"/>
      <c r="DD3" s="182"/>
      <c r="DE3" s="182"/>
      <c r="DF3" s="182"/>
      <c r="DG3" s="182"/>
      <c r="DH3" s="182"/>
      <c r="DI3" s="182"/>
      <c r="DJ3" s="182"/>
      <c r="DK3" s="182"/>
      <c r="DL3" s="182"/>
      <c r="DM3" s="182"/>
      <c r="DN3" s="182"/>
      <c r="DO3" s="182"/>
      <c r="DP3" s="182"/>
      <c r="DQ3" s="182"/>
      <c r="DR3" s="182"/>
      <c r="DS3" s="182"/>
      <c r="DT3" s="182"/>
      <c r="DU3" s="182"/>
      <c r="DV3" s="182"/>
      <c r="DW3" s="182"/>
      <c r="DX3" s="182"/>
      <c r="DY3" s="182"/>
      <c r="DZ3" s="182"/>
      <c r="EA3" s="182"/>
      <c r="EB3" s="182"/>
      <c r="EC3" s="182"/>
      <c r="ED3" s="182"/>
      <c r="EE3" s="182"/>
      <c r="EF3" s="182"/>
      <c r="EG3" s="182"/>
      <c r="EH3" s="182"/>
      <c r="EI3" s="182"/>
      <c r="EJ3" s="182"/>
      <c r="EK3" s="182"/>
      <c r="EL3" s="182"/>
      <c r="EM3" s="182"/>
      <c r="EN3" s="182"/>
      <c r="EO3" s="182"/>
      <c r="EP3" s="182"/>
      <c r="EQ3" s="182"/>
      <c r="ER3" s="182"/>
      <c r="ES3" s="182"/>
      <c r="ET3" s="182"/>
      <c r="EU3" s="182"/>
      <c r="EV3" s="182"/>
      <c r="EW3" s="182"/>
      <c r="EX3" s="182"/>
      <c r="EY3" s="182"/>
      <c r="EZ3" s="182"/>
      <c r="FA3" s="182"/>
      <c r="FB3" s="182"/>
      <c r="FC3" s="182"/>
      <c r="FD3" s="182"/>
      <c r="FE3" s="182"/>
      <c r="FF3" s="182"/>
      <c r="FG3" s="182"/>
      <c r="FH3" s="182"/>
      <c r="FI3" s="182"/>
      <c r="FJ3" s="182"/>
      <c r="FK3" s="182"/>
      <c r="FL3" s="182"/>
      <c r="FM3" s="182"/>
      <c r="FN3" s="182"/>
      <c r="FO3" s="182"/>
      <c r="FP3" s="182"/>
      <c r="FQ3" s="182"/>
      <c r="FR3" s="182"/>
      <c r="FS3" s="182"/>
      <c r="FT3" s="182"/>
      <c r="FU3" s="182"/>
      <c r="FV3" s="182"/>
      <c r="FW3" s="182"/>
      <c r="FX3" s="182"/>
      <c r="FY3" s="182"/>
      <c r="FZ3" s="182"/>
      <c r="GA3" s="182"/>
      <c r="GB3" s="182"/>
      <c r="GC3" s="182"/>
      <c r="GD3" s="182"/>
      <c r="GE3" s="182"/>
      <c r="GF3" s="182"/>
      <c r="GG3" s="182"/>
      <c r="GH3" s="182"/>
      <c r="GI3" s="182"/>
      <c r="GJ3" s="182"/>
      <c r="GK3" s="182"/>
      <c r="GL3" s="182"/>
      <c r="GM3" s="182"/>
      <c r="GN3" s="182"/>
      <c r="GO3" s="182"/>
      <c r="GP3" s="182"/>
      <c r="GQ3" s="182"/>
      <c r="GR3" s="182"/>
      <c r="GS3" s="182"/>
      <c r="GT3" s="182"/>
      <c r="GU3" s="182"/>
      <c r="GV3" s="182"/>
      <c r="GW3" s="182"/>
      <c r="GX3" s="182"/>
      <c r="GY3" s="182"/>
      <c r="GZ3" s="182"/>
      <c r="HA3" s="182"/>
      <c r="HB3" s="182"/>
      <c r="HC3" s="182"/>
      <c r="HD3" s="182"/>
      <c r="HE3" s="182"/>
      <c r="HF3" s="182"/>
      <c r="HG3" s="182"/>
      <c r="HH3" s="182"/>
      <c r="HI3" s="182"/>
      <c r="HJ3" s="182"/>
      <c r="HK3" s="182"/>
      <c r="HL3" s="182"/>
      <c r="HM3" s="182"/>
      <c r="HN3" s="182"/>
      <c r="HO3" s="182"/>
      <c r="HP3" s="182"/>
      <c r="HQ3" s="182"/>
      <c r="HR3" s="182"/>
      <c r="HS3" s="182"/>
      <c r="HT3" s="182"/>
      <c r="HU3" s="182"/>
      <c r="HV3" s="182"/>
      <c r="HW3" s="182"/>
      <c r="HX3" s="182"/>
      <c r="HY3" s="182"/>
      <c r="HZ3" s="182"/>
      <c r="IA3" s="182"/>
      <c r="IB3" s="182"/>
      <c r="IC3" s="182"/>
      <c r="ID3" s="182"/>
      <c r="IE3" s="182"/>
      <c r="IF3" s="182"/>
      <c r="IG3" s="182"/>
      <c r="IH3" s="182"/>
      <c r="II3" s="182"/>
      <c r="IJ3" s="182"/>
      <c r="IK3" s="182"/>
      <c r="IL3" s="182"/>
      <c r="IM3" s="182"/>
    </row>
    <row r="4" s="140" customFormat="1" ht="25" customHeight="1" spans="1:8">
      <c r="A4" s="157" t="s">
        <v>770</v>
      </c>
      <c r="B4" s="158" t="s">
        <v>771</v>
      </c>
      <c r="C4" s="159" t="s">
        <v>772</v>
      </c>
      <c r="D4" s="160"/>
      <c r="E4" s="160"/>
      <c r="F4" s="160"/>
      <c r="G4" s="160"/>
      <c r="H4" s="161" t="s">
        <v>773</v>
      </c>
    </row>
    <row r="5" s="140" customFormat="1" ht="25" customHeight="1" spans="1:8">
      <c r="A5" s="157"/>
      <c r="B5" s="162"/>
      <c r="C5" s="161" t="s">
        <v>89</v>
      </c>
      <c r="D5" s="161" t="s">
        <v>774</v>
      </c>
      <c r="E5" s="163"/>
      <c r="F5" s="163"/>
      <c r="G5" s="163"/>
      <c r="H5" s="161"/>
    </row>
    <row r="6" s="140" customFormat="1" ht="34" customHeight="1" spans="1:8">
      <c r="A6" s="157"/>
      <c r="B6" s="164"/>
      <c r="C6" s="163"/>
      <c r="D6" s="157" t="s">
        <v>775</v>
      </c>
      <c r="E6" s="157" t="s">
        <v>776</v>
      </c>
      <c r="F6" s="157" t="s">
        <v>143</v>
      </c>
      <c r="G6" s="157" t="s">
        <v>145</v>
      </c>
      <c r="H6" s="161"/>
    </row>
    <row r="7" s="141" customFormat="1" ht="34" customHeight="1" spans="1:247">
      <c r="A7" s="165" t="s">
        <v>777</v>
      </c>
      <c r="B7" s="166">
        <f t="shared" ref="B7:G7" si="0">SUM(B8:B12)</f>
        <v>30750</v>
      </c>
      <c r="C7" s="166">
        <f t="shared" si="0"/>
        <v>30750</v>
      </c>
      <c r="D7" s="166">
        <f t="shared" si="0"/>
        <v>15006.5</v>
      </c>
      <c r="E7" s="166">
        <f t="shared" si="0"/>
        <v>666</v>
      </c>
      <c r="F7" s="166">
        <f t="shared" si="0"/>
        <v>15030</v>
      </c>
      <c r="G7" s="166">
        <f t="shared" si="0"/>
        <v>47.5</v>
      </c>
      <c r="H7" s="167"/>
      <c r="I7" s="1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</row>
    <row r="8" s="28" customFormat="1" ht="36" customHeight="1" spans="1:247">
      <c r="A8" s="168" t="s">
        <v>778</v>
      </c>
      <c r="B8" s="169">
        <v>250</v>
      </c>
      <c r="C8" s="170">
        <f>SUM(D8:G8)</f>
        <v>250</v>
      </c>
      <c r="D8" s="169">
        <v>242.5</v>
      </c>
      <c r="E8" s="169"/>
      <c r="F8" s="170"/>
      <c r="G8" s="169">
        <v>7.5</v>
      </c>
      <c r="H8" s="171"/>
      <c r="I8" s="184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5"/>
      <c r="CO8" s="185"/>
      <c r="CP8" s="185"/>
      <c r="CQ8" s="185"/>
      <c r="CR8" s="185"/>
      <c r="CS8" s="185"/>
      <c r="CT8" s="185"/>
      <c r="CU8" s="185"/>
      <c r="CV8" s="185"/>
      <c r="CW8" s="185"/>
      <c r="CX8" s="185"/>
      <c r="CY8" s="185"/>
      <c r="CZ8" s="185"/>
      <c r="DA8" s="185"/>
      <c r="DB8" s="185"/>
      <c r="DC8" s="185"/>
      <c r="DD8" s="185"/>
      <c r="DE8" s="185"/>
      <c r="DF8" s="185"/>
      <c r="DG8" s="185"/>
      <c r="DH8" s="185"/>
      <c r="DI8" s="185"/>
      <c r="DJ8" s="185"/>
      <c r="DK8" s="185"/>
      <c r="DL8" s="185"/>
      <c r="DM8" s="185"/>
      <c r="DN8" s="185"/>
      <c r="DO8" s="185"/>
      <c r="DP8" s="185"/>
      <c r="DQ8" s="185"/>
      <c r="DR8" s="185"/>
      <c r="DS8" s="185"/>
      <c r="DT8" s="185"/>
      <c r="DU8" s="185"/>
      <c r="DV8" s="185"/>
      <c r="DW8" s="185"/>
      <c r="DX8" s="185"/>
      <c r="DY8" s="185"/>
      <c r="DZ8" s="185"/>
      <c r="EA8" s="185"/>
      <c r="EB8" s="185"/>
      <c r="EC8" s="185"/>
      <c r="ED8" s="185"/>
      <c r="EE8" s="185"/>
      <c r="EF8" s="185"/>
      <c r="EG8" s="185"/>
      <c r="EH8" s="185"/>
      <c r="EI8" s="185"/>
      <c r="EJ8" s="185"/>
      <c r="EK8" s="185"/>
      <c r="EL8" s="185"/>
      <c r="EM8" s="185"/>
      <c r="EN8" s="185"/>
      <c r="EO8" s="185"/>
      <c r="EP8" s="185"/>
      <c r="EQ8" s="185"/>
      <c r="ER8" s="185"/>
      <c r="ES8" s="185"/>
      <c r="ET8" s="185"/>
      <c r="EU8" s="185"/>
      <c r="EV8" s="185"/>
      <c r="EW8" s="185"/>
      <c r="EX8" s="185"/>
      <c r="EY8" s="185"/>
      <c r="EZ8" s="185"/>
      <c r="FA8" s="185"/>
      <c r="FB8" s="185"/>
      <c r="FC8" s="185"/>
      <c r="FD8" s="185"/>
      <c r="FE8" s="185"/>
      <c r="FF8" s="185"/>
      <c r="FG8" s="185"/>
      <c r="FH8" s="185"/>
      <c r="FI8" s="185"/>
      <c r="FJ8" s="185"/>
      <c r="FK8" s="185"/>
      <c r="FL8" s="185"/>
      <c r="FM8" s="185"/>
      <c r="FN8" s="185"/>
      <c r="FO8" s="185"/>
      <c r="FP8" s="185"/>
      <c r="FQ8" s="185"/>
      <c r="FR8" s="185"/>
      <c r="FS8" s="185"/>
      <c r="FT8" s="185"/>
      <c r="FU8" s="185"/>
      <c r="FV8" s="185"/>
      <c r="FW8" s="185"/>
      <c r="FX8" s="185"/>
      <c r="FY8" s="185"/>
      <c r="FZ8" s="185"/>
      <c r="GA8" s="185"/>
      <c r="GB8" s="185"/>
      <c r="GC8" s="185"/>
      <c r="GD8" s="185"/>
      <c r="GE8" s="185"/>
      <c r="GF8" s="185"/>
      <c r="GG8" s="185"/>
      <c r="GH8" s="185"/>
      <c r="GI8" s="185"/>
      <c r="GJ8" s="185"/>
      <c r="GK8" s="185"/>
      <c r="GL8" s="185"/>
      <c r="GM8" s="185"/>
      <c r="GN8" s="185"/>
      <c r="GO8" s="185"/>
      <c r="GP8" s="185"/>
      <c r="GQ8" s="185"/>
      <c r="GR8" s="185"/>
      <c r="GS8" s="185"/>
      <c r="GT8" s="185"/>
      <c r="GU8" s="185"/>
      <c r="GV8" s="185"/>
      <c r="GW8" s="185"/>
      <c r="GX8" s="185"/>
      <c r="GY8" s="185"/>
      <c r="GZ8" s="185"/>
      <c r="HA8" s="185"/>
      <c r="HB8" s="185"/>
      <c r="HC8" s="185"/>
      <c r="HD8" s="185"/>
      <c r="HE8" s="185"/>
      <c r="HF8" s="185"/>
      <c r="HG8" s="185"/>
      <c r="HH8" s="185"/>
      <c r="HI8" s="185"/>
      <c r="HJ8" s="185"/>
      <c r="HK8" s="185"/>
      <c r="HL8" s="185"/>
      <c r="HM8" s="185"/>
      <c r="HN8" s="185"/>
      <c r="HO8" s="185"/>
      <c r="HP8" s="185"/>
      <c r="HQ8" s="185"/>
      <c r="HR8" s="185"/>
      <c r="HS8" s="185"/>
      <c r="HT8" s="185"/>
      <c r="HU8" s="185"/>
      <c r="HV8" s="185"/>
      <c r="HW8" s="185"/>
      <c r="HX8" s="185"/>
      <c r="HY8" s="185"/>
      <c r="HZ8" s="185"/>
      <c r="IA8" s="185"/>
      <c r="IB8" s="185"/>
      <c r="IC8" s="185"/>
      <c r="ID8" s="185"/>
      <c r="IE8" s="185"/>
      <c r="IF8" s="185"/>
      <c r="IG8" s="185"/>
      <c r="IH8" s="185"/>
      <c r="II8" s="185"/>
      <c r="IJ8" s="185"/>
      <c r="IK8" s="185"/>
      <c r="IL8" s="185"/>
      <c r="IM8" s="185"/>
    </row>
    <row r="9" s="142" customFormat="1" ht="36" customHeight="1" spans="1:247">
      <c r="A9" s="168" t="s">
        <v>779</v>
      </c>
      <c r="B9" s="170">
        <v>500</v>
      </c>
      <c r="C9" s="170">
        <f>SUM(D9:G9)</f>
        <v>500</v>
      </c>
      <c r="D9" s="170">
        <v>460</v>
      </c>
      <c r="E9" s="170"/>
      <c r="F9" s="170"/>
      <c r="G9" s="170">
        <v>40</v>
      </c>
      <c r="H9" s="171"/>
      <c r="I9" s="186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87"/>
      <c r="DE9" s="187"/>
      <c r="DF9" s="187"/>
      <c r="DG9" s="187"/>
      <c r="DH9" s="187"/>
      <c r="DI9" s="187"/>
      <c r="DJ9" s="187"/>
      <c r="DK9" s="187"/>
      <c r="DL9" s="187"/>
      <c r="DM9" s="187"/>
      <c r="DN9" s="187"/>
      <c r="DO9" s="187"/>
      <c r="DP9" s="187"/>
      <c r="DQ9" s="187"/>
      <c r="DR9" s="187"/>
      <c r="DS9" s="187"/>
      <c r="DT9" s="187"/>
      <c r="DU9" s="187"/>
      <c r="DV9" s="187"/>
      <c r="DW9" s="187"/>
      <c r="DX9" s="187"/>
      <c r="DY9" s="187"/>
      <c r="DZ9" s="187"/>
      <c r="EA9" s="187"/>
      <c r="EB9" s="187"/>
      <c r="EC9" s="187"/>
      <c r="ED9" s="187"/>
      <c r="EE9" s="187"/>
      <c r="EF9" s="187"/>
      <c r="EG9" s="187"/>
      <c r="EH9" s="187"/>
      <c r="EI9" s="187"/>
      <c r="EJ9" s="187"/>
      <c r="EK9" s="187"/>
      <c r="EL9" s="187"/>
      <c r="EM9" s="187"/>
      <c r="EN9" s="187"/>
      <c r="EO9" s="187"/>
      <c r="EP9" s="187"/>
      <c r="EQ9" s="187"/>
      <c r="ER9" s="187"/>
      <c r="ES9" s="187"/>
      <c r="ET9" s="187"/>
      <c r="EU9" s="187"/>
      <c r="EV9" s="187"/>
      <c r="EW9" s="187"/>
      <c r="EX9" s="187"/>
      <c r="EY9" s="187"/>
      <c r="EZ9" s="187"/>
      <c r="FA9" s="187"/>
      <c r="FB9" s="187"/>
      <c r="FC9" s="187"/>
      <c r="FD9" s="187"/>
      <c r="FE9" s="187"/>
      <c r="FF9" s="187"/>
      <c r="FG9" s="187"/>
      <c r="FH9" s="187"/>
      <c r="FI9" s="187"/>
      <c r="FJ9" s="187"/>
      <c r="FK9" s="187"/>
      <c r="FL9" s="187"/>
      <c r="FM9" s="187"/>
      <c r="FN9" s="187"/>
      <c r="FO9" s="187"/>
      <c r="FP9" s="187"/>
      <c r="FQ9" s="187"/>
      <c r="FR9" s="187"/>
      <c r="FS9" s="187"/>
      <c r="FT9" s="187"/>
      <c r="FU9" s="187"/>
      <c r="FV9" s="187"/>
      <c r="FW9" s="187"/>
      <c r="FX9" s="187"/>
      <c r="FY9" s="187"/>
      <c r="FZ9" s="187"/>
      <c r="GA9" s="187"/>
      <c r="GB9" s="187"/>
      <c r="GC9" s="187"/>
      <c r="GD9" s="187"/>
      <c r="GE9" s="187"/>
      <c r="GF9" s="187"/>
      <c r="GG9" s="187"/>
      <c r="GH9" s="187"/>
      <c r="GI9" s="187"/>
      <c r="GJ9" s="187"/>
      <c r="GK9" s="187"/>
      <c r="GL9" s="187"/>
      <c r="GM9" s="187"/>
      <c r="GN9" s="187"/>
      <c r="GO9" s="187"/>
      <c r="GP9" s="187"/>
      <c r="GQ9" s="187"/>
      <c r="GR9" s="187"/>
      <c r="GS9" s="187"/>
      <c r="GT9" s="187"/>
      <c r="GU9" s="187"/>
      <c r="GV9" s="187"/>
      <c r="GW9" s="187"/>
      <c r="GX9" s="187"/>
      <c r="GY9" s="187"/>
      <c r="GZ9" s="187"/>
      <c r="HA9" s="187"/>
      <c r="HB9" s="187"/>
      <c r="HC9" s="187"/>
      <c r="HD9" s="187"/>
      <c r="HE9" s="187"/>
      <c r="HF9" s="187"/>
      <c r="HG9" s="187"/>
      <c r="HH9" s="187"/>
      <c r="HI9" s="187"/>
      <c r="HJ9" s="187"/>
      <c r="HK9" s="187"/>
      <c r="HL9" s="187"/>
      <c r="HM9" s="187"/>
      <c r="HN9" s="187"/>
      <c r="HO9" s="187"/>
      <c r="HP9" s="187"/>
      <c r="HQ9" s="187"/>
      <c r="HR9" s="187"/>
      <c r="HS9" s="187"/>
      <c r="HT9" s="187"/>
      <c r="HU9" s="187"/>
      <c r="HV9" s="187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</row>
    <row r="10" s="28" customFormat="1" ht="36" customHeight="1" spans="1:247">
      <c r="A10" s="168" t="s">
        <v>780</v>
      </c>
      <c r="B10" s="170">
        <v>28900</v>
      </c>
      <c r="C10" s="170">
        <f>SUM(D10:G10)</f>
        <v>28900</v>
      </c>
      <c r="D10" s="170">
        <v>13234</v>
      </c>
      <c r="E10" s="170">
        <v>666</v>
      </c>
      <c r="F10" s="170">
        <v>15000</v>
      </c>
      <c r="G10" s="170"/>
      <c r="H10" s="172" t="s">
        <v>781</v>
      </c>
      <c r="I10" s="184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185"/>
      <c r="CB10" s="185"/>
      <c r="CC10" s="185"/>
      <c r="CD10" s="185"/>
      <c r="CE10" s="185"/>
      <c r="CF10" s="185"/>
      <c r="CG10" s="185"/>
      <c r="CH10" s="185"/>
      <c r="CI10" s="185"/>
      <c r="CJ10" s="185"/>
      <c r="CK10" s="185"/>
      <c r="CL10" s="185"/>
      <c r="CM10" s="185"/>
      <c r="CN10" s="185"/>
      <c r="CO10" s="185"/>
      <c r="CP10" s="185"/>
      <c r="CQ10" s="185"/>
      <c r="CR10" s="185"/>
      <c r="CS10" s="185"/>
      <c r="CT10" s="185"/>
      <c r="CU10" s="185"/>
      <c r="CV10" s="185"/>
      <c r="CW10" s="185"/>
      <c r="CX10" s="185"/>
      <c r="CY10" s="185"/>
      <c r="CZ10" s="185"/>
      <c r="DA10" s="185"/>
      <c r="DB10" s="185"/>
      <c r="DC10" s="185"/>
      <c r="DD10" s="185"/>
      <c r="DE10" s="185"/>
      <c r="DF10" s="185"/>
      <c r="DG10" s="185"/>
      <c r="DH10" s="185"/>
      <c r="DI10" s="185"/>
      <c r="DJ10" s="185"/>
      <c r="DK10" s="185"/>
      <c r="DL10" s="185"/>
      <c r="DM10" s="185"/>
      <c r="DN10" s="185"/>
      <c r="DO10" s="185"/>
      <c r="DP10" s="185"/>
      <c r="DQ10" s="185"/>
      <c r="DR10" s="185"/>
      <c r="DS10" s="185"/>
      <c r="DT10" s="185"/>
      <c r="DU10" s="185"/>
      <c r="DV10" s="185"/>
      <c r="DW10" s="185"/>
      <c r="DX10" s="185"/>
      <c r="DY10" s="185"/>
      <c r="DZ10" s="185"/>
      <c r="EA10" s="185"/>
      <c r="EB10" s="185"/>
      <c r="EC10" s="185"/>
      <c r="ED10" s="185"/>
      <c r="EE10" s="185"/>
      <c r="EF10" s="185"/>
      <c r="EG10" s="185"/>
      <c r="EH10" s="185"/>
      <c r="EI10" s="185"/>
      <c r="EJ10" s="185"/>
      <c r="EK10" s="185"/>
      <c r="EL10" s="185"/>
      <c r="EM10" s="185"/>
      <c r="EN10" s="185"/>
      <c r="EO10" s="185"/>
      <c r="EP10" s="185"/>
      <c r="EQ10" s="185"/>
      <c r="ER10" s="185"/>
      <c r="ES10" s="185"/>
      <c r="ET10" s="185"/>
      <c r="EU10" s="185"/>
      <c r="EV10" s="185"/>
      <c r="EW10" s="185"/>
      <c r="EX10" s="185"/>
      <c r="EY10" s="185"/>
      <c r="EZ10" s="185"/>
      <c r="FA10" s="185"/>
      <c r="FB10" s="185"/>
      <c r="FC10" s="185"/>
      <c r="FD10" s="185"/>
      <c r="FE10" s="185"/>
      <c r="FF10" s="185"/>
      <c r="FG10" s="185"/>
      <c r="FH10" s="185"/>
      <c r="FI10" s="185"/>
      <c r="FJ10" s="185"/>
      <c r="FK10" s="185"/>
      <c r="FL10" s="185"/>
      <c r="FM10" s="185"/>
      <c r="FN10" s="185"/>
      <c r="FO10" s="185"/>
      <c r="FP10" s="185"/>
      <c r="FQ10" s="185"/>
      <c r="FR10" s="185"/>
      <c r="FS10" s="185"/>
      <c r="FT10" s="185"/>
      <c r="FU10" s="185"/>
      <c r="FV10" s="185"/>
      <c r="FW10" s="185"/>
      <c r="FX10" s="185"/>
      <c r="FY10" s="185"/>
      <c r="FZ10" s="185"/>
      <c r="GA10" s="185"/>
      <c r="GB10" s="185"/>
      <c r="GC10" s="185"/>
      <c r="GD10" s="185"/>
      <c r="GE10" s="185"/>
      <c r="GF10" s="185"/>
      <c r="GG10" s="185"/>
      <c r="GH10" s="185"/>
      <c r="GI10" s="185"/>
      <c r="GJ10" s="185"/>
      <c r="GK10" s="185"/>
      <c r="GL10" s="185"/>
      <c r="GM10" s="185"/>
      <c r="GN10" s="185"/>
      <c r="GO10" s="185"/>
      <c r="GP10" s="185"/>
      <c r="GQ10" s="185"/>
      <c r="GR10" s="185"/>
      <c r="GS10" s="185"/>
      <c r="GT10" s="185"/>
      <c r="GU10" s="185"/>
      <c r="GV10" s="185"/>
      <c r="GW10" s="185"/>
      <c r="GX10" s="185"/>
      <c r="GY10" s="185"/>
      <c r="GZ10" s="185"/>
      <c r="HA10" s="185"/>
      <c r="HB10" s="185"/>
      <c r="HC10" s="185"/>
      <c r="HD10" s="185"/>
      <c r="HE10" s="185"/>
      <c r="HF10" s="185"/>
      <c r="HG10" s="185"/>
      <c r="HH10" s="185"/>
      <c r="HI10" s="185"/>
      <c r="HJ10" s="185"/>
      <c r="HK10" s="185"/>
      <c r="HL10" s="185"/>
      <c r="HM10" s="185"/>
      <c r="HN10" s="185"/>
      <c r="HO10" s="185"/>
      <c r="HP10" s="185"/>
      <c r="HQ10" s="185"/>
      <c r="HR10" s="185"/>
      <c r="HS10" s="185"/>
      <c r="HT10" s="185"/>
      <c r="HU10" s="185"/>
      <c r="HV10" s="185"/>
      <c r="HW10" s="185"/>
      <c r="HX10" s="185"/>
      <c r="HY10" s="185"/>
      <c r="HZ10" s="185"/>
      <c r="IA10" s="185"/>
      <c r="IB10" s="185"/>
      <c r="IC10" s="185"/>
      <c r="ID10" s="185"/>
      <c r="IE10" s="185"/>
      <c r="IF10" s="185"/>
      <c r="IG10" s="185"/>
      <c r="IH10" s="185"/>
      <c r="II10" s="185"/>
      <c r="IJ10" s="185"/>
      <c r="IK10" s="185"/>
      <c r="IL10" s="185"/>
      <c r="IM10" s="185"/>
    </row>
    <row r="11" s="28" customFormat="1" ht="36" customHeight="1" spans="1:247">
      <c r="A11" s="173" t="s">
        <v>782</v>
      </c>
      <c r="B11" s="174">
        <v>1000</v>
      </c>
      <c r="C11" s="175">
        <v>1000</v>
      </c>
      <c r="D11" s="175">
        <v>1000</v>
      </c>
      <c r="E11" s="175"/>
      <c r="F11" s="175"/>
      <c r="G11" s="175"/>
      <c r="H11" s="176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188"/>
      <c r="BR11" s="188"/>
      <c r="BS11" s="188"/>
      <c r="BT11" s="188"/>
      <c r="BU11" s="188"/>
      <c r="BV11" s="188"/>
      <c r="BW11" s="188"/>
      <c r="BX11" s="188"/>
      <c r="BY11" s="188"/>
      <c r="BZ11" s="188"/>
      <c r="CA11" s="188"/>
      <c r="CB11" s="188"/>
      <c r="CC11" s="188"/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88"/>
      <c r="CP11" s="188"/>
      <c r="CQ11" s="188"/>
      <c r="CR11" s="188"/>
      <c r="CS11" s="188"/>
      <c r="CT11" s="188"/>
      <c r="CU11" s="188"/>
      <c r="CV11" s="188"/>
      <c r="CW11" s="188"/>
      <c r="CX11" s="188"/>
      <c r="CY11" s="188"/>
      <c r="CZ11" s="188"/>
      <c r="DA11" s="188"/>
      <c r="DB11" s="188"/>
      <c r="DC11" s="188"/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88"/>
      <c r="DP11" s="188"/>
      <c r="DQ11" s="188"/>
      <c r="DR11" s="188"/>
      <c r="DS11" s="188"/>
      <c r="DT11" s="188"/>
      <c r="DU11" s="188"/>
      <c r="DV11" s="188"/>
      <c r="DW11" s="188"/>
      <c r="DX11" s="188"/>
      <c r="DY11" s="188"/>
      <c r="DZ11" s="188"/>
      <c r="EA11" s="188"/>
      <c r="EB11" s="188"/>
      <c r="EC11" s="188"/>
      <c r="ED11" s="188"/>
      <c r="EE11" s="188"/>
      <c r="EF11" s="188"/>
      <c r="EG11" s="188"/>
      <c r="EH11" s="188"/>
      <c r="EI11" s="188"/>
      <c r="EJ11" s="188"/>
      <c r="EK11" s="188"/>
      <c r="EL11" s="188"/>
      <c r="EM11" s="188"/>
      <c r="EN11" s="188"/>
      <c r="EO11" s="188"/>
      <c r="EP11" s="188"/>
      <c r="EQ11" s="188"/>
      <c r="ER11" s="188"/>
      <c r="ES11" s="188"/>
      <c r="ET11" s="188"/>
      <c r="EU11" s="188"/>
      <c r="EV11" s="188"/>
      <c r="EW11" s="188"/>
      <c r="EX11" s="188"/>
      <c r="EY11" s="188"/>
      <c r="EZ11" s="188"/>
      <c r="FA11" s="188"/>
      <c r="FB11" s="188"/>
      <c r="FC11" s="188"/>
      <c r="FD11" s="188"/>
      <c r="FE11" s="188"/>
      <c r="FF11" s="188"/>
      <c r="FG11" s="188"/>
      <c r="FH11" s="188"/>
      <c r="FI11" s="188"/>
      <c r="FJ11" s="188"/>
      <c r="FK11" s="188"/>
      <c r="FL11" s="188"/>
      <c r="FM11" s="188"/>
      <c r="FN11" s="188"/>
      <c r="FO11" s="188"/>
      <c r="FP11" s="188"/>
      <c r="FQ11" s="188"/>
      <c r="FR11" s="188"/>
      <c r="FS11" s="188"/>
      <c r="FT11" s="188"/>
      <c r="FU11" s="188"/>
      <c r="FV11" s="188"/>
      <c r="FW11" s="188"/>
      <c r="FX11" s="188"/>
      <c r="FY11" s="188"/>
      <c r="FZ11" s="188"/>
      <c r="GA11" s="188"/>
      <c r="GB11" s="188"/>
      <c r="GC11" s="188"/>
      <c r="GD11" s="188"/>
      <c r="GE11" s="188"/>
      <c r="GF11" s="188"/>
      <c r="GG11" s="188"/>
      <c r="GH11" s="188"/>
      <c r="GI11" s="188"/>
      <c r="GJ11" s="188"/>
      <c r="GK11" s="188"/>
      <c r="GL11" s="188"/>
      <c r="GM11" s="188"/>
      <c r="GN11" s="188"/>
      <c r="GO11" s="188"/>
      <c r="GP11" s="188"/>
      <c r="GQ11" s="188"/>
      <c r="GR11" s="188"/>
      <c r="GS11" s="188"/>
      <c r="GT11" s="188"/>
      <c r="GU11" s="188"/>
      <c r="GV11" s="188"/>
      <c r="GW11" s="188"/>
      <c r="GX11" s="188"/>
      <c r="GY11" s="188"/>
      <c r="GZ11" s="188"/>
      <c r="HA11" s="188"/>
      <c r="HB11" s="188"/>
      <c r="HC11" s="188"/>
      <c r="HD11" s="188"/>
      <c r="HE11" s="188"/>
      <c r="HF11" s="188"/>
      <c r="HG11" s="188"/>
      <c r="HH11" s="188"/>
      <c r="HI11" s="188"/>
      <c r="HJ11" s="188"/>
      <c r="HK11" s="188"/>
      <c r="HL11" s="188"/>
      <c r="HM11" s="188"/>
      <c r="HN11" s="188"/>
      <c r="HO11" s="188"/>
      <c r="HP11" s="188"/>
      <c r="HQ11" s="188"/>
      <c r="HR11" s="188"/>
      <c r="HS11" s="188"/>
      <c r="HT11" s="188"/>
      <c r="HU11" s="188"/>
      <c r="HV11" s="188"/>
      <c r="HW11" s="188"/>
      <c r="HX11" s="188"/>
      <c r="HY11" s="188"/>
      <c r="HZ11" s="188"/>
      <c r="IA11" s="188"/>
      <c r="IB11" s="188"/>
      <c r="IC11" s="188"/>
      <c r="ID11" s="188"/>
      <c r="IE11" s="188"/>
      <c r="IF11" s="188"/>
      <c r="IG11" s="188"/>
      <c r="IH11" s="188"/>
      <c r="II11" s="188"/>
      <c r="IJ11" s="188"/>
      <c r="IK11" s="188"/>
      <c r="IL11" s="188"/>
      <c r="IM11" s="188"/>
    </row>
    <row r="12" s="28" customFormat="1" ht="36" customHeight="1" spans="1:247">
      <c r="A12" s="177" t="s">
        <v>783</v>
      </c>
      <c r="B12" s="178">
        <v>100</v>
      </c>
      <c r="C12" s="179">
        <v>100</v>
      </c>
      <c r="D12" s="179">
        <v>70</v>
      </c>
      <c r="E12" s="179"/>
      <c r="F12" s="179">
        <v>30</v>
      </c>
      <c r="G12" s="179"/>
      <c r="H12" s="180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88"/>
      <c r="CP12" s="188"/>
      <c r="CQ12" s="188"/>
      <c r="CR12" s="188"/>
      <c r="CS12" s="188"/>
      <c r="CT12" s="188"/>
      <c r="CU12" s="188"/>
      <c r="CV12" s="188"/>
      <c r="CW12" s="188"/>
      <c r="CX12" s="188"/>
      <c r="CY12" s="188"/>
      <c r="CZ12" s="188"/>
      <c r="DA12" s="188"/>
      <c r="DB12" s="188"/>
      <c r="DC12" s="188"/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88"/>
      <c r="DP12" s="188"/>
      <c r="DQ12" s="188"/>
      <c r="DR12" s="188"/>
      <c r="DS12" s="188"/>
      <c r="DT12" s="188"/>
      <c r="DU12" s="188"/>
      <c r="DV12" s="188"/>
      <c r="DW12" s="188"/>
      <c r="DX12" s="188"/>
      <c r="DY12" s="188"/>
      <c r="DZ12" s="188"/>
      <c r="EA12" s="188"/>
      <c r="EB12" s="188"/>
      <c r="EC12" s="188"/>
      <c r="ED12" s="188"/>
      <c r="EE12" s="188"/>
      <c r="EF12" s="188"/>
      <c r="EG12" s="188"/>
      <c r="EH12" s="188"/>
      <c r="EI12" s="188"/>
      <c r="EJ12" s="188"/>
      <c r="EK12" s="188"/>
      <c r="EL12" s="188"/>
      <c r="EM12" s="188"/>
      <c r="EN12" s="188"/>
      <c r="EO12" s="188"/>
      <c r="EP12" s="188"/>
      <c r="EQ12" s="188"/>
      <c r="ER12" s="188"/>
      <c r="ES12" s="188"/>
      <c r="ET12" s="188"/>
      <c r="EU12" s="188"/>
      <c r="EV12" s="188"/>
      <c r="EW12" s="188"/>
      <c r="EX12" s="188"/>
      <c r="EY12" s="188"/>
      <c r="EZ12" s="188"/>
      <c r="FA12" s="188"/>
      <c r="FB12" s="188"/>
      <c r="FC12" s="188"/>
      <c r="FD12" s="188"/>
      <c r="FE12" s="188"/>
      <c r="FF12" s="188"/>
      <c r="FG12" s="188"/>
      <c r="FH12" s="188"/>
      <c r="FI12" s="188"/>
      <c r="FJ12" s="188"/>
      <c r="FK12" s="188"/>
      <c r="FL12" s="188"/>
      <c r="FM12" s="188"/>
      <c r="FN12" s="188"/>
      <c r="FO12" s="188"/>
      <c r="FP12" s="188"/>
      <c r="FQ12" s="188"/>
      <c r="FR12" s="188"/>
      <c r="FS12" s="188"/>
      <c r="FT12" s="188"/>
      <c r="FU12" s="188"/>
      <c r="FV12" s="188"/>
      <c r="FW12" s="188"/>
      <c r="FX12" s="188"/>
      <c r="FY12" s="188"/>
      <c r="FZ12" s="188"/>
      <c r="GA12" s="188"/>
      <c r="GB12" s="188"/>
      <c r="GC12" s="188"/>
      <c r="GD12" s="188"/>
      <c r="GE12" s="188"/>
      <c r="GF12" s="188"/>
      <c r="GG12" s="188"/>
      <c r="GH12" s="188"/>
      <c r="GI12" s="188"/>
      <c r="GJ12" s="188"/>
      <c r="GK12" s="188"/>
      <c r="GL12" s="188"/>
      <c r="GM12" s="188"/>
      <c r="GN12" s="188"/>
      <c r="GO12" s="188"/>
      <c r="GP12" s="188"/>
      <c r="GQ12" s="188"/>
      <c r="GR12" s="188"/>
      <c r="GS12" s="188"/>
      <c r="GT12" s="188"/>
      <c r="GU12" s="188"/>
      <c r="GV12" s="188"/>
      <c r="GW12" s="188"/>
      <c r="GX12" s="188"/>
      <c r="GY12" s="188"/>
      <c r="GZ12" s="188"/>
      <c r="HA12" s="188"/>
      <c r="HB12" s="188"/>
      <c r="HC12" s="188"/>
      <c r="HD12" s="188"/>
      <c r="HE12" s="188"/>
      <c r="HF12" s="188"/>
      <c r="HG12" s="188"/>
      <c r="HH12" s="188"/>
      <c r="HI12" s="188"/>
      <c r="HJ12" s="188"/>
      <c r="HK12" s="188"/>
      <c r="HL12" s="188"/>
      <c r="HM12" s="188"/>
      <c r="HN12" s="188"/>
      <c r="HO12" s="188"/>
      <c r="HP12" s="188"/>
      <c r="HQ12" s="188"/>
      <c r="HR12" s="188"/>
      <c r="HS12" s="188"/>
      <c r="HT12" s="188"/>
      <c r="HU12" s="188"/>
      <c r="HV12" s="188"/>
      <c r="HW12" s="188"/>
      <c r="HX12" s="188"/>
      <c r="HY12" s="188"/>
      <c r="HZ12" s="188"/>
      <c r="IA12" s="188"/>
      <c r="IB12" s="188"/>
      <c r="IC12" s="188"/>
      <c r="ID12" s="188"/>
      <c r="IE12" s="188"/>
      <c r="IF12" s="188"/>
      <c r="IG12" s="188"/>
      <c r="IH12" s="188"/>
      <c r="II12" s="188"/>
      <c r="IJ12" s="188"/>
      <c r="IK12" s="188"/>
      <c r="IL12" s="188"/>
      <c r="IM12" s="188"/>
    </row>
    <row r="13" spans="1:1">
      <c r="A13" s="181"/>
    </row>
    <row r="14" spans="1:1">
      <c r="A14" s="181"/>
    </row>
    <row r="15" spans="1:1">
      <c r="A15" s="181"/>
    </row>
    <row r="16" spans="1:1">
      <c r="A16" s="181"/>
    </row>
    <row r="17" spans="1:1">
      <c r="A17" s="181"/>
    </row>
    <row r="18" spans="1:1">
      <c r="A18" s="181"/>
    </row>
  </sheetData>
  <mergeCells count="8">
    <mergeCell ref="A1:H1"/>
    <mergeCell ref="C4:G4"/>
    <mergeCell ref="D5:G5"/>
    <mergeCell ref="A4:A6"/>
    <mergeCell ref="B4:B6"/>
    <mergeCell ref="C5:C6"/>
    <mergeCell ref="H4:H6"/>
    <mergeCell ref="H10:H12"/>
  </mergeCells>
  <printOptions horizontalCentered="1"/>
  <pageMargins left="0.786805555555556" right="0.786805555555556" top="1.45625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1"/>
  <sheetViews>
    <sheetView workbookViewId="0">
      <pane ySplit="4" topLeftCell="A5" activePane="bottomLeft" state="frozen"/>
      <selection/>
      <selection pane="bottomLeft" activeCell="D15" sqref="D15"/>
    </sheetView>
  </sheetViews>
  <sheetFormatPr defaultColWidth="9" defaultRowHeight="15.6"/>
  <cols>
    <col min="1" max="1" width="38.65" style="126" customWidth="1"/>
    <col min="2" max="2" width="22" style="126" customWidth="1"/>
    <col min="3" max="3" width="22" style="127" customWidth="1"/>
    <col min="4" max="4" width="54.4166666666667" style="128" customWidth="1"/>
    <col min="5" max="252" width="9" style="77" customWidth="1"/>
    <col min="253" max="16384" width="9" style="30"/>
  </cols>
  <sheetData>
    <row r="1" ht="45" customHeight="1" spans="1:4">
      <c r="A1" s="129" t="s">
        <v>784</v>
      </c>
      <c r="B1" s="129"/>
      <c r="C1" s="129"/>
      <c r="D1" s="130"/>
    </row>
    <row r="2" ht="8" customHeight="1" spans="1:4">
      <c r="A2" s="129"/>
      <c r="B2" s="129"/>
      <c r="C2" s="129"/>
      <c r="D2" s="130"/>
    </row>
    <row r="3" s="28" customFormat="1" ht="27" customHeight="1" spans="1:252">
      <c r="A3" s="115"/>
      <c r="B3" s="115"/>
      <c r="C3" s="115"/>
      <c r="D3" s="131" t="s">
        <v>30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</row>
    <row r="4" s="79" customFormat="1" ht="34" customHeight="1" spans="1:4">
      <c r="A4" s="91" t="s">
        <v>785</v>
      </c>
      <c r="B4" s="91" t="s">
        <v>774</v>
      </c>
      <c r="C4" s="92" t="s">
        <v>786</v>
      </c>
      <c r="D4" s="91" t="s">
        <v>787</v>
      </c>
    </row>
    <row r="5" s="28" customFormat="1" ht="34" customHeight="1" spans="1:252">
      <c r="A5" s="94" t="s">
        <v>788</v>
      </c>
      <c r="B5" s="132"/>
      <c r="C5" s="133">
        <f>C6+C7+C8</f>
        <v>250</v>
      </c>
      <c r="D5" s="13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</row>
    <row r="6" s="28" customFormat="1" ht="40" customHeight="1" spans="1:252">
      <c r="A6" s="111" t="s">
        <v>789</v>
      </c>
      <c r="B6" s="122" t="s">
        <v>775</v>
      </c>
      <c r="C6" s="135">
        <v>221.25</v>
      </c>
      <c r="D6" s="134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</row>
    <row r="7" s="28" customFormat="1" ht="40" customHeight="1" spans="1:252">
      <c r="A7" s="124" t="s">
        <v>790</v>
      </c>
      <c r="B7" s="122" t="s">
        <v>775</v>
      </c>
      <c r="C7" s="135">
        <v>21.25</v>
      </c>
      <c r="D7" s="124" t="s">
        <v>791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</row>
    <row r="8" s="28" customFormat="1" ht="40" customHeight="1" spans="1:252">
      <c r="A8" s="124" t="s">
        <v>792</v>
      </c>
      <c r="B8" s="122" t="s">
        <v>145</v>
      </c>
      <c r="C8" s="135">
        <v>7.5</v>
      </c>
      <c r="D8" s="136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</row>
    <row r="9" s="28" customFormat="1" ht="40" customHeight="1" spans="1:252">
      <c r="A9" s="137" t="s">
        <v>793</v>
      </c>
      <c r="B9" s="138"/>
      <c r="C9" s="135">
        <v>7.5</v>
      </c>
      <c r="D9" s="124" t="s">
        <v>794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</row>
    <row r="10" spans="3:3">
      <c r="C10" s="139"/>
    </row>
    <row r="11" spans="3:3">
      <c r="C11" s="139"/>
    </row>
    <row r="12" spans="3:3">
      <c r="C12" s="139"/>
    </row>
    <row r="13" spans="3:3">
      <c r="C13" s="139"/>
    </row>
    <row r="14" spans="3:3">
      <c r="C14" s="139"/>
    </row>
    <row r="15" spans="3:3">
      <c r="C15" s="139"/>
    </row>
    <row r="16" spans="3:3">
      <c r="C16" s="139"/>
    </row>
    <row r="17" spans="3:3">
      <c r="C17" s="139"/>
    </row>
    <row r="18" spans="3:3">
      <c r="C18" s="139"/>
    </row>
    <row r="19" spans="3:3">
      <c r="C19" s="139"/>
    </row>
    <row r="20" spans="3:3">
      <c r="C20" s="139"/>
    </row>
    <row r="21" spans="3:3">
      <c r="C21" s="139"/>
    </row>
    <row r="22" spans="3:3">
      <c r="C22" s="139"/>
    </row>
    <row r="23" spans="3:3">
      <c r="C23" s="139"/>
    </row>
    <row r="24" spans="3:3">
      <c r="C24" s="139"/>
    </row>
    <row r="25" spans="3:3">
      <c r="C25" s="139"/>
    </row>
    <row r="26" spans="3:3">
      <c r="C26" s="139"/>
    </row>
    <row r="27" spans="3:3">
      <c r="C27" s="139"/>
    </row>
    <row r="28" spans="3:3">
      <c r="C28" s="139"/>
    </row>
    <row r="29" spans="3:3">
      <c r="C29" s="139"/>
    </row>
    <row r="30" spans="3:3">
      <c r="C30" s="139"/>
    </row>
    <row r="31" spans="3:3">
      <c r="C31" s="139"/>
    </row>
  </sheetData>
  <mergeCells count="2">
    <mergeCell ref="A1:D1"/>
    <mergeCell ref="A3:C3"/>
  </mergeCells>
  <printOptions horizontalCentered="1"/>
  <pageMargins left="0.786805555555556" right="0.786805555555556" top="1.37777777777778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D13" sqref="D13"/>
    </sheetView>
  </sheetViews>
  <sheetFormatPr defaultColWidth="9" defaultRowHeight="15.6" outlineLevelCol="3"/>
  <cols>
    <col min="1" max="1" width="60.85" style="30" customWidth="1"/>
    <col min="2" max="2" width="18.875" style="85" customWidth="1"/>
    <col min="3" max="3" width="18.875" style="30" customWidth="1"/>
    <col min="4" max="4" width="42.5" style="30" customWidth="1"/>
    <col min="5" max="5" width="9" style="30"/>
    <col min="6" max="6" width="12.625" style="30"/>
    <col min="7" max="16384" width="9" style="30"/>
  </cols>
  <sheetData>
    <row r="1" s="77" customFormat="1" ht="39" customHeight="1" spans="1:4">
      <c r="A1" s="114" t="s">
        <v>795</v>
      </c>
      <c r="B1" s="114"/>
      <c r="C1" s="114"/>
      <c r="D1" s="114"/>
    </row>
    <row r="2" s="77" customFormat="1" ht="16" customHeight="1" spans="1:4">
      <c r="A2" s="114"/>
      <c r="B2" s="114"/>
      <c r="C2" s="114"/>
      <c r="D2" s="114"/>
    </row>
    <row r="3" s="78" customFormat="1" ht="32" customHeight="1" spans="1:4">
      <c r="A3" s="115"/>
      <c r="B3" s="116"/>
      <c r="C3" s="117"/>
      <c r="D3" s="90" t="s">
        <v>30</v>
      </c>
    </row>
    <row r="4" s="79" customFormat="1" ht="32" customHeight="1" spans="1:4">
      <c r="A4" s="94" t="s">
        <v>785</v>
      </c>
      <c r="B4" s="94" t="s">
        <v>774</v>
      </c>
      <c r="C4" s="118" t="s">
        <v>786</v>
      </c>
      <c r="D4" s="94" t="s">
        <v>796</v>
      </c>
    </row>
    <row r="5" s="112" customFormat="1" ht="32" customHeight="1" spans="1:4">
      <c r="A5" s="94" t="s">
        <v>788</v>
      </c>
      <c r="B5" s="119"/>
      <c r="C5" s="95">
        <f>C6+C8+C13</f>
        <v>500</v>
      </c>
      <c r="D5" s="120"/>
    </row>
    <row r="6" s="81" customFormat="1" ht="32" customHeight="1" spans="1:4">
      <c r="A6" s="121" t="s">
        <v>797</v>
      </c>
      <c r="B6" s="122" t="s">
        <v>775</v>
      </c>
      <c r="C6" s="100">
        <f>C7</f>
        <v>200</v>
      </c>
      <c r="D6" s="120"/>
    </row>
    <row r="7" s="81" customFormat="1" ht="32" customHeight="1" spans="1:4">
      <c r="A7" s="121" t="s">
        <v>798</v>
      </c>
      <c r="B7" s="100"/>
      <c r="C7" s="100">
        <v>200</v>
      </c>
      <c r="D7" s="123"/>
    </row>
    <row r="8" s="113" customFormat="1" ht="32" customHeight="1" spans="1:4">
      <c r="A8" s="111" t="s">
        <v>799</v>
      </c>
      <c r="B8" s="122" t="s">
        <v>775</v>
      </c>
      <c r="C8" s="100">
        <f>SUM(C9:C12)</f>
        <v>260</v>
      </c>
      <c r="D8" s="101"/>
    </row>
    <row r="9" s="113" customFormat="1" ht="32" customHeight="1" spans="1:4">
      <c r="A9" s="111" t="s">
        <v>800</v>
      </c>
      <c r="B9" s="100"/>
      <c r="C9" s="100">
        <v>30</v>
      </c>
      <c r="D9" s="101"/>
    </row>
    <row r="10" s="113" customFormat="1" ht="32" customHeight="1" spans="1:4">
      <c r="A10" s="111" t="s">
        <v>801</v>
      </c>
      <c r="B10" s="100"/>
      <c r="C10" s="100">
        <v>60</v>
      </c>
      <c r="D10" s="101"/>
    </row>
    <row r="11" s="113" customFormat="1" ht="32" customHeight="1" spans="1:4">
      <c r="A11" s="111" t="s">
        <v>802</v>
      </c>
      <c r="B11" s="100"/>
      <c r="C11" s="100">
        <v>120</v>
      </c>
      <c r="D11" s="101"/>
    </row>
    <row r="12" s="113" customFormat="1" ht="32" customHeight="1" spans="1:4">
      <c r="A12" s="111" t="s">
        <v>803</v>
      </c>
      <c r="B12" s="100"/>
      <c r="C12" s="100">
        <v>50</v>
      </c>
      <c r="D12" s="101"/>
    </row>
    <row r="13" s="81" customFormat="1" ht="32" customHeight="1" spans="1:4">
      <c r="A13" s="111" t="s">
        <v>804</v>
      </c>
      <c r="B13" s="100" t="s">
        <v>145</v>
      </c>
      <c r="C13" s="100">
        <v>40</v>
      </c>
      <c r="D13" s="120"/>
    </row>
    <row r="14" s="81" customFormat="1" ht="32" customHeight="1" spans="1:4">
      <c r="A14" s="121" t="s">
        <v>805</v>
      </c>
      <c r="B14" s="100"/>
      <c r="C14" s="100">
        <v>15</v>
      </c>
      <c r="D14" s="124" t="s">
        <v>794</v>
      </c>
    </row>
    <row r="15" s="81" customFormat="1" ht="32" customHeight="1" spans="1:4">
      <c r="A15" s="111" t="s">
        <v>806</v>
      </c>
      <c r="B15" s="100"/>
      <c r="C15" s="100">
        <v>25</v>
      </c>
      <c r="D15" s="125" t="s">
        <v>807</v>
      </c>
    </row>
  </sheetData>
  <mergeCells count="2">
    <mergeCell ref="A1:D1"/>
    <mergeCell ref="A3:C3"/>
  </mergeCells>
  <printOptions horizontalCentered="1"/>
  <pageMargins left="0.786805555555556" right="0.786805555555556" top="1.22013888888889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" sqref="A1:D1"/>
    </sheetView>
  </sheetViews>
  <sheetFormatPr defaultColWidth="9" defaultRowHeight="15.6" outlineLevelCol="3"/>
  <cols>
    <col min="1" max="1" width="51.75" style="84" customWidth="1"/>
    <col min="2" max="3" width="21.875" style="85" customWidth="1"/>
    <col min="4" max="4" width="57.25" style="30" customWidth="1"/>
    <col min="5" max="16384" width="9" style="30"/>
  </cols>
  <sheetData>
    <row r="1" s="77" customFormat="1" ht="39" customHeight="1" spans="1:4">
      <c r="A1" s="86" t="s">
        <v>808</v>
      </c>
      <c r="B1" s="87"/>
      <c r="C1" s="87"/>
      <c r="D1" s="87"/>
    </row>
    <row r="2" s="77" customFormat="1" ht="15" customHeight="1" spans="1:4">
      <c r="A2" s="86"/>
      <c r="B2" s="87"/>
      <c r="C2" s="87"/>
      <c r="D2" s="87"/>
    </row>
    <row r="3" s="78" customFormat="1" ht="20" customHeight="1" spans="1:4">
      <c r="A3" s="88"/>
      <c r="B3" s="89"/>
      <c r="C3" s="89"/>
      <c r="D3" s="90" t="s">
        <v>30</v>
      </c>
    </row>
    <row r="4" s="79" customFormat="1" ht="29" customHeight="1" spans="1:4">
      <c r="A4" s="91" t="s">
        <v>785</v>
      </c>
      <c r="B4" s="91" t="s">
        <v>774</v>
      </c>
      <c r="C4" s="92" t="s">
        <v>786</v>
      </c>
      <c r="D4" s="91" t="s">
        <v>685</v>
      </c>
    </row>
    <row r="5" s="80" customFormat="1" ht="29" customHeight="1" spans="1:4">
      <c r="A5" s="93" t="s">
        <v>809</v>
      </c>
      <c r="B5" s="94"/>
      <c r="C5" s="95">
        <f>C6+C15+C18</f>
        <v>30000</v>
      </c>
      <c r="D5" s="96"/>
    </row>
    <row r="6" s="81" customFormat="1" ht="29" customHeight="1" spans="1:4">
      <c r="A6" s="97" t="s">
        <v>810</v>
      </c>
      <c r="B6" s="91"/>
      <c r="C6" s="95">
        <f>SUM(C7:C14)</f>
        <v>28900</v>
      </c>
      <c r="D6" s="98"/>
    </row>
    <row r="7" s="81" customFormat="1" ht="29" customHeight="1" spans="1:4">
      <c r="A7" s="99" t="s">
        <v>811</v>
      </c>
      <c r="B7" s="100" t="s">
        <v>775</v>
      </c>
      <c r="C7" s="100">
        <v>3844</v>
      </c>
      <c r="D7" s="101" t="s">
        <v>812</v>
      </c>
    </row>
    <row r="8" s="81" customFormat="1" ht="29" customHeight="1" spans="1:4">
      <c r="A8" s="102" t="s">
        <v>813</v>
      </c>
      <c r="B8" s="103" t="s">
        <v>775</v>
      </c>
      <c r="C8" s="103">
        <v>7290</v>
      </c>
      <c r="D8" s="104" t="s">
        <v>814</v>
      </c>
    </row>
    <row r="9" s="81" customFormat="1" ht="29" customHeight="1" spans="1:4">
      <c r="A9" s="102" t="s">
        <v>815</v>
      </c>
      <c r="B9" s="103" t="s">
        <v>775</v>
      </c>
      <c r="C9" s="103">
        <v>500</v>
      </c>
      <c r="D9" s="104" t="s">
        <v>816</v>
      </c>
    </row>
    <row r="10" s="81" customFormat="1" ht="29" customHeight="1" spans="1:4">
      <c r="A10" s="105" t="s">
        <v>817</v>
      </c>
      <c r="B10" s="103" t="s">
        <v>775</v>
      </c>
      <c r="C10" s="103">
        <v>1000</v>
      </c>
      <c r="D10" s="104" t="s">
        <v>818</v>
      </c>
    </row>
    <row r="11" s="81" customFormat="1" ht="29" customHeight="1" spans="1:4">
      <c r="A11" s="102" t="s">
        <v>819</v>
      </c>
      <c r="B11" s="103" t="s">
        <v>775</v>
      </c>
      <c r="C11" s="103">
        <v>600</v>
      </c>
      <c r="D11" s="104"/>
    </row>
    <row r="12" s="82" customFormat="1" ht="29" customHeight="1" spans="1:4">
      <c r="A12" s="102" t="s">
        <v>820</v>
      </c>
      <c r="B12" s="103" t="s">
        <v>141</v>
      </c>
      <c r="C12" s="103">
        <v>510</v>
      </c>
      <c r="D12" s="104"/>
    </row>
    <row r="13" s="80" customFormat="1" ht="29" customHeight="1" spans="1:4">
      <c r="A13" s="106" t="s">
        <v>821</v>
      </c>
      <c r="B13" s="103" t="s">
        <v>141</v>
      </c>
      <c r="C13" s="103">
        <v>156</v>
      </c>
      <c r="D13" s="104"/>
    </row>
    <row r="14" s="83" customFormat="1" ht="29" customHeight="1" spans="1:4">
      <c r="A14" s="106" t="s">
        <v>822</v>
      </c>
      <c r="B14" s="103" t="s">
        <v>143</v>
      </c>
      <c r="C14" s="103">
        <v>15000</v>
      </c>
      <c r="D14" s="104" t="s">
        <v>823</v>
      </c>
    </row>
    <row r="15" s="80" customFormat="1" ht="29" customHeight="1" spans="1:4">
      <c r="A15" s="107" t="s">
        <v>824</v>
      </c>
      <c r="B15" s="103"/>
      <c r="C15" s="108">
        <v>1000</v>
      </c>
      <c r="D15" s="104" t="s">
        <v>818</v>
      </c>
    </row>
    <row r="16" s="80" customFormat="1" ht="29" customHeight="1" spans="1:4">
      <c r="A16" s="102" t="s">
        <v>825</v>
      </c>
      <c r="B16" s="103" t="s">
        <v>775</v>
      </c>
      <c r="C16" s="103">
        <v>600</v>
      </c>
      <c r="D16" s="104"/>
    </row>
    <row r="17" s="80" customFormat="1" ht="29" customHeight="1" spans="1:4">
      <c r="A17" s="102" t="s">
        <v>813</v>
      </c>
      <c r="B17" s="103" t="s">
        <v>775</v>
      </c>
      <c r="C17" s="103">
        <v>400</v>
      </c>
      <c r="D17" s="104"/>
    </row>
    <row r="18" s="81" customFormat="1" ht="29" customHeight="1" spans="1:4">
      <c r="A18" s="107" t="s">
        <v>826</v>
      </c>
      <c r="B18" s="103"/>
      <c r="C18" s="108">
        <v>100</v>
      </c>
      <c r="D18" s="104" t="s">
        <v>827</v>
      </c>
    </row>
    <row r="19" s="81" customFormat="1" ht="29" customHeight="1" spans="1:4">
      <c r="A19" s="102" t="s">
        <v>828</v>
      </c>
      <c r="B19" s="103" t="s">
        <v>775</v>
      </c>
      <c r="C19" s="103">
        <f>SUM(C18*70%)</f>
        <v>70</v>
      </c>
      <c r="D19" s="109"/>
    </row>
    <row r="20" s="81" customFormat="1" ht="29" customHeight="1" spans="1:4">
      <c r="A20" s="99" t="s">
        <v>829</v>
      </c>
      <c r="B20" s="110" t="s">
        <v>143</v>
      </c>
      <c r="C20" s="100">
        <v>30</v>
      </c>
      <c r="D20" s="111" t="s">
        <v>830</v>
      </c>
    </row>
  </sheetData>
  <mergeCells count="2">
    <mergeCell ref="A1:D1"/>
    <mergeCell ref="A3:C3"/>
  </mergeCells>
  <printOptions horizontalCentered="1"/>
  <pageMargins left="0.786805555555556" right="0.786805555555556" top="0.786805555555556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3" sqref="D13"/>
    </sheetView>
  </sheetViews>
  <sheetFormatPr defaultColWidth="8.8" defaultRowHeight="15.6" outlineLevelCol="4"/>
  <cols>
    <col min="1" max="1" width="34.25" style="30" customWidth="1"/>
    <col min="2" max="2" width="15.5666666666667" style="30" customWidth="1"/>
    <col min="3" max="3" width="36.3583333333333" style="30" customWidth="1"/>
    <col min="4" max="4" width="34.25" style="30" customWidth="1"/>
    <col min="5" max="5" width="16.4083333333333" style="30" customWidth="1"/>
    <col min="6" max="16384" width="8.8" style="30"/>
  </cols>
  <sheetData>
    <row r="1" ht="25.8" spans="1:5">
      <c r="A1" s="65" t="s">
        <v>831</v>
      </c>
      <c r="B1" s="65"/>
      <c r="C1" s="65"/>
      <c r="D1" s="65"/>
      <c r="E1" s="65"/>
    </row>
    <row r="2" ht="15" customHeight="1" spans="1:5">
      <c r="A2" s="65"/>
      <c r="B2" s="65"/>
      <c r="C2" s="65"/>
      <c r="D2" s="65"/>
      <c r="E2" s="65"/>
    </row>
    <row r="3" s="28" customFormat="1" ht="22" customHeight="1" spans="1:5">
      <c r="A3" s="66"/>
      <c r="B3" s="67"/>
      <c r="C3" s="67"/>
      <c r="D3" s="68"/>
      <c r="E3" s="69" t="s">
        <v>30</v>
      </c>
    </row>
    <row r="4" s="28" customFormat="1" ht="37" customHeight="1" spans="1:5">
      <c r="A4" s="70" t="s">
        <v>832</v>
      </c>
      <c r="B4" s="71" t="s">
        <v>833</v>
      </c>
      <c r="C4" s="71" t="s">
        <v>787</v>
      </c>
      <c r="D4" s="70" t="s">
        <v>834</v>
      </c>
      <c r="E4" s="70" t="s">
        <v>833</v>
      </c>
    </row>
    <row r="5" s="28" customFormat="1" ht="37" customHeight="1" spans="1:5">
      <c r="A5" s="72" t="s">
        <v>835</v>
      </c>
      <c r="B5" s="73"/>
      <c r="C5" s="73"/>
      <c r="D5" s="72" t="s">
        <v>836</v>
      </c>
      <c r="E5" s="73">
        <v>274</v>
      </c>
    </row>
    <row r="6" s="28" customFormat="1" ht="48" customHeight="1" spans="1:5">
      <c r="A6" s="72" t="s">
        <v>837</v>
      </c>
      <c r="B6" s="73">
        <v>274</v>
      </c>
      <c r="C6" s="74" t="s">
        <v>838</v>
      </c>
      <c r="D6" s="72" t="s">
        <v>839</v>
      </c>
      <c r="E6" s="73"/>
    </row>
    <row r="7" s="28" customFormat="1" ht="37" customHeight="1" spans="1:5">
      <c r="A7" s="72" t="s">
        <v>840</v>
      </c>
      <c r="B7" s="73"/>
      <c r="C7" s="73"/>
      <c r="D7" s="72" t="s">
        <v>841</v>
      </c>
      <c r="E7" s="73"/>
    </row>
    <row r="8" s="28" customFormat="1" ht="37" customHeight="1" spans="1:5">
      <c r="A8" s="72" t="s">
        <v>842</v>
      </c>
      <c r="B8" s="73"/>
      <c r="C8" s="73"/>
      <c r="D8" s="75"/>
      <c r="E8" s="73"/>
    </row>
    <row r="9" s="28" customFormat="1" ht="37" customHeight="1" spans="1:5">
      <c r="A9" s="76" t="s">
        <v>843</v>
      </c>
      <c r="B9" s="73">
        <f>SUM(B5:B8)</f>
        <v>274</v>
      </c>
      <c r="C9" s="73"/>
      <c r="D9" s="76" t="s">
        <v>844</v>
      </c>
      <c r="E9" s="73">
        <f>SUM(E5:E8)</f>
        <v>274</v>
      </c>
    </row>
    <row r="10" s="28" customFormat="1" ht="37" customHeight="1" spans="1:5">
      <c r="A10" s="70" t="s">
        <v>845</v>
      </c>
      <c r="B10" s="73"/>
      <c r="C10" s="73"/>
      <c r="D10" s="70" t="s">
        <v>846</v>
      </c>
      <c r="E10" s="73"/>
    </row>
    <row r="11" s="28" customFormat="1" ht="37" customHeight="1" spans="1:5">
      <c r="A11" s="76" t="s">
        <v>847</v>
      </c>
      <c r="B11" s="73">
        <f>SUM(B9)</f>
        <v>274</v>
      </c>
      <c r="C11" s="73"/>
      <c r="D11" s="76" t="s">
        <v>809</v>
      </c>
      <c r="E11" s="73">
        <f>SUM(E10+E9)</f>
        <v>274</v>
      </c>
    </row>
    <row r="12" s="28" customFormat="1" ht="14.4"/>
  </sheetData>
  <mergeCells count="1">
    <mergeCell ref="A1:E1"/>
  </mergeCells>
  <printOptions horizontalCentered="1"/>
  <pageMargins left="0.786805555555556" right="0.786805555555556" top="1.29791666666667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topLeftCell="A4" workbookViewId="0">
      <selection activeCell="F18" sqref="F18"/>
    </sheetView>
  </sheetViews>
  <sheetFormatPr defaultColWidth="8.225" defaultRowHeight="14.25" customHeight="1"/>
  <cols>
    <col min="1" max="1" width="43" style="29" customWidth="1"/>
    <col min="2" max="2" width="13.625" style="29" customWidth="1"/>
    <col min="3" max="4" width="15.25" style="29" customWidth="1"/>
    <col min="5" max="5" width="16.875" style="29" customWidth="1"/>
    <col min="6" max="7" width="15.25" style="29" customWidth="1"/>
    <col min="8" max="10" width="13.125" style="29" customWidth="1"/>
    <col min="11" max="256" width="8.225" style="29"/>
    <col min="257" max="16384" width="8.225" style="30"/>
  </cols>
  <sheetData>
    <row r="1" ht="37.5" customHeight="1" spans="1:10">
      <c r="A1" s="31" t="s">
        <v>848</v>
      </c>
      <c r="B1" s="31"/>
      <c r="C1" s="31"/>
      <c r="D1" s="32"/>
      <c r="E1" s="31"/>
      <c r="F1" s="31"/>
      <c r="G1" s="31"/>
      <c r="H1" s="31"/>
      <c r="I1" s="31"/>
      <c r="J1" s="31"/>
    </row>
    <row r="2" ht="5" customHeight="1" spans="1:10">
      <c r="A2" s="33"/>
      <c r="B2" s="33"/>
      <c r="C2" s="33"/>
      <c r="D2" s="34"/>
      <c r="E2" s="33"/>
      <c r="F2" s="33"/>
      <c r="G2" s="33"/>
      <c r="H2" s="33"/>
      <c r="I2" s="55"/>
      <c r="J2" s="55"/>
    </row>
    <row r="3" ht="19" customHeight="1" spans="1:256">
      <c r="A3" s="35"/>
      <c r="B3" s="36"/>
      <c r="C3" s="37"/>
      <c r="D3" s="38"/>
      <c r="E3" s="36"/>
      <c r="F3" s="36"/>
      <c r="G3" s="36"/>
      <c r="H3" s="36"/>
      <c r="I3" s="56"/>
      <c r="J3" s="57" t="s">
        <v>30</v>
      </c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="27" customFormat="1" ht="33" customHeight="1" spans="1:10">
      <c r="A4" s="39" t="s">
        <v>849</v>
      </c>
      <c r="B4" s="40" t="s">
        <v>89</v>
      </c>
      <c r="C4" s="41" t="s">
        <v>850</v>
      </c>
      <c r="D4" s="41" t="s">
        <v>851</v>
      </c>
      <c r="E4" s="42" t="s">
        <v>852</v>
      </c>
      <c r="F4" s="43" t="s">
        <v>853</v>
      </c>
      <c r="G4" s="43" t="s">
        <v>854</v>
      </c>
      <c r="H4" s="43" t="s">
        <v>855</v>
      </c>
      <c r="I4" s="40" t="s">
        <v>856</v>
      </c>
      <c r="J4" s="41" t="s">
        <v>857</v>
      </c>
    </row>
    <row r="5" s="28" customFormat="1" ht="27" customHeight="1" spans="1:256">
      <c r="A5" s="44" t="s">
        <v>858</v>
      </c>
      <c r="B5" s="45">
        <f>SUM(C5:J5)</f>
        <v>46614.81337</v>
      </c>
      <c r="C5" s="45">
        <v>2011.283398</v>
      </c>
      <c r="D5" s="46">
        <v>19195.780442</v>
      </c>
      <c r="E5" s="47">
        <v>5508.213551</v>
      </c>
      <c r="F5" s="47">
        <v>8464.031316</v>
      </c>
      <c r="G5" s="45">
        <v>7070.114088</v>
      </c>
      <c r="H5" s="45">
        <v>1968.11741</v>
      </c>
      <c r="I5" s="45">
        <v>1513.757344</v>
      </c>
      <c r="J5" s="45">
        <v>883.515821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</row>
    <row r="6" s="28" customFormat="1" ht="27" customHeight="1" spans="1:256">
      <c r="A6" s="48" t="s">
        <v>859</v>
      </c>
      <c r="B6" s="45">
        <f>SUM(C6:J6)</f>
        <v>75413.820798</v>
      </c>
      <c r="C6" s="49">
        <f t="shared" ref="C6:J6" si="0">SUM(C7:C14)</f>
        <v>13648</v>
      </c>
      <c r="D6" s="49">
        <f t="shared" si="0"/>
        <v>11608.6628</v>
      </c>
      <c r="E6" s="49">
        <f t="shared" si="0"/>
        <v>19292.35845</v>
      </c>
      <c r="F6" s="49">
        <f t="shared" si="0"/>
        <v>6374.479071</v>
      </c>
      <c r="G6" s="49">
        <f t="shared" si="0"/>
        <v>23308.926</v>
      </c>
      <c r="H6" s="49">
        <f t="shared" si="0"/>
        <v>786.5841</v>
      </c>
      <c r="I6" s="49">
        <f t="shared" si="0"/>
        <v>169.813743</v>
      </c>
      <c r="J6" s="49">
        <f t="shared" si="0"/>
        <v>224.996634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</row>
    <row r="7" s="28" customFormat="1" ht="27" customHeight="1" spans="1:256">
      <c r="A7" s="50" t="s">
        <v>860</v>
      </c>
      <c r="B7" s="45">
        <v>33382.936259</v>
      </c>
      <c r="C7" s="45">
        <v>6180</v>
      </c>
      <c r="D7" s="45">
        <v>2533.9484</v>
      </c>
      <c r="E7" s="45">
        <v>12222.35845</v>
      </c>
      <c r="F7" s="45">
        <v>4414.329294</v>
      </c>
      <c r="G7" s="45">
        <v>6896.978</v>
      </c>
      <c r="H7" s="45">
        <v>770.5841</v>
      </c>
      <c r="I7" s="60">
        <v>152.922</v>
      </c>
      <c r="J7" s="61">
        <v>216.359215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59"/>
      <c r="EV7" s="59"/>
      <c r="EW7" s="59"/>
      <c r="EX7" s="59"/>
      <c r="EY7" s="59"/>
      <c r="EZ7" s="59"/>
      <c r="FA7" s="59"/>
      <c r="FB7" s="59"/>
      <c r="FC7" s="59"/>
      <c r="FD7" s="59"/>
      <c r="FE7" s="59"/>
      <c r="FF7" s="59"/>
      <c r="FG7" s="59"/>
      <c r="FH7" s="59"/>
      <c r="FI7" s="59"/>
      <c r="FJ7" s="59"/>
      <c r="FK7" s="59"/>
      <c r="FL7" s="59"/>
      <c r="FM7" s="59"/>
      <c r="FN7" s="59"/>
      <c r="FO7" s="59"/>
      <c r="FP7" s="59"/>
      <c r="FQ7" s="59"/>
      <c r="FR7" s="59"/>
      <c r="FS7" s="59"/>
      <c r="FT7" s="59"/>
      <c r="FU7" s="59"/>
      <c r="FV7" s="59"/>
      <c r="FW7" s="59"/>
      <c r="FX7" s="59"/>
      <c r="FY7" s="59"/>
      <c r="FZ7" s="59"/>
      <c r="GA7" s="59"/>
      <c r="GB7" s="59"/>
      <c r="GC7" s="59"/>
      <c r="GD7" s="59"/>
      <c r="GE7" s="59"/>
      <c r="GF7" s="59"/>
      <c r="GG7" s="59"/>
      <c r="GH7" s="59"/>
      <c r="GI7" s="59"/>
      <c r="GJ7" s="59"/>
      <c r="GK7" s="59"/>
      <c r="GL7" s="59"/>
      <c r="GM7" s="59"/>
      <c r="GN7" s="59"/>
      <c r="GO7" s="59"/>
      <c r="GP7" s="59"/>
      <c r="GQ7" s="59"/>
      <c r="GR7" s="59"/>
      <c r="GS7" s="59"/>
      <c r="GT7" s="59"/>
      <c r="GU7" s="59"/>
      <c r="GV7" s="59"/>
      <c r="GW7" s="59"/>
      <c r="GX7" s="59"/>
      <c r="GY7" s="59"/>
      <c r="GZ7" s="59"/>
      <c r="HA7" s="59"/>
      <c r="HB7" s="59"/>
      <c r="HC7" s="59"/>
      <c r="HD7" s="59"/>
      <c r="HE7" s="59"/>
      <c r="HF7" s="59"/>
      <c r="HG7" s="59"/>
      <c r="HH7" s="59"/>
      <c r="HI7" s="59"/>
      <c r="HJ7" s="59"/>
      <c r="HK7" s="59"/>
      <c r="HL7" s="59"/>
      <c r="HM7" s="59"/>
      <c r="HN7" s="59"/>
      <c r="HO7" s="59"/>
      <c r="HP7" s="59"/>
      <c r="HQ7" s="59"/>
      <c r="HR7" s="59"/>
      <c r="HS7" s="59"/>
      <c r="HT7" s="59"/>
      <c r="HU7" s="59"/>
      <c r="HV7" s="59"/>
      <c r="HW7" s="59"/>
      <c r="HX7" s="59"/>
      <c r="HY7" s="59"/>
      <c r="HZ7" s="59"/>
      <c r="IA7" s="59"/>
      <c r="IB7" s="59"/>
      <c r="IC7" s="59"/>
      <c r="ID7" s="59"/>
      <c r="IE7" s="59"/>
      <c r="IF7" s="59"/>
      <c r="IG7" s="59"/>
      <c r="IH7" s="59"/>
      <c r="II7" s="59"/>
      <c r="IJ7" s="59"/>
      <c r="IK7" s="59"/>
      <c r="IL7" s="59"/>
      <c r="IM7" s="59"/>
      <c r="IN7" s="59"/>
      <c r="IO7" s="59"/>
      <c r="IP7" s="59"/>
      <c r="IQ7" s="59"/>
      <c r="IR7" s="59"/>
      <c r="IS7" s="59"/>
      <c r="IT7" s="59"/>
      <c r="IU7" s="59"/>
      <c r="IV7" s="59"/>
    </row>
    <row r="8" s="28" customFormat="1" ht="27" customHeight="1" spans="1:256">
      <c r="A8" s="50" t="s">
        <v>861</v>
      </c>
      <c r="B8" s="45">
        <v>351.441969</v>
      </c>
      <c r="C8" s="45">
        <v>28</v>
      </c>
      <c r="D8" s="45">
        <v>107</v>
      </c>
      <c r="E8" s="45">
        <v>20</v>
      </c>
      <c r="F8" s="45">
        <v>57.149777</v>
      </c>
      <c r="G8" s="45">
        <v>110</v>
      </c>
      <c r="H8" s="45">
        <v>10</v>
      </c>
      <c r="I8" s="60">
        <v>10.654773</v>
      </c>
      <c r="J8" s="61">
        <v>8.637419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</row>
    <row r="9" s="28" customFormat="1" ht="27" customHeight="1" spans="1:256">
      <c r="A9" s="51" t="s">
        <v>862</v>
      </c>
      <c r="B9" s="45">
        <v>38164.4024</v>
      </c>
      <c r="C9" s="45">
        <v>5900</v>
      </c>
      <c r="D9" s="45">
        <v>8956.4544</v>
      </c>
      <c r="E9" s="45">
        <v>7000</v>
      </c>
      <c r="F9" s="45">
        <v>0</v>
      </c>
      <c r="G9" s="45">
        <v>16301.948</v>
      </c>
      <c r="H9" s="45">
        <v>6</v>
      </c>
      <c r="I9" s="60">
        <v>0</v>
      </c>
      <c r="J9" s="62">
        <v>0</v>
      </c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  <c r="GX9" s="59"/>
      <c r="GY9" s="59"/>
      <c r="GZ9" s="59"/>
      <c r="HA9" s="59"/>
      <c r="HB9" s="59"/>
      <c r="HC9" s="59"/>
      <c r="HD9" s="59"/>
      <c r="HE9" s="59"/>
      <c r="HF9" s="59"/>
      <c r="HG9" s="59"/>
      <c r="HH9" s="59"/>
      <c r="HI9" s="59"/>
      <c r="HJ9" s="59"/>
      <c r="HK9" s="59"/>
      <c r="HL9" s="59"/>
      <c r="HM9" s="59"/>
      <c r="HN9" s="59"/>
      <c r="HO9" s="59"/>
      <c r="HP9" s="59"/>
      <c r="HQ9" s="59"/>
      <c r="HR9" s="59"/>
      <c r="HS9" s="59"/>
      <c r="HT9" s="59"/>
      <c r="HU9" s="59"/>
      <c r="HV9" s="59"/>
      <c r="HW9" s="59"/>
      <c r="HX9" s="59"/>
      <c r="HY9" s="59"/>
      <c r="HZ9" s="59"/>
      <c r="IA9" s="59"/>
      <c r="IB9" s="59"/>
      <c r="IC9" s="59"/>
      <c r="ID9" s="59"/>
      <c r="IE9" s="59"/>
      <c r="IF9" s="59"/>
      <c r="IG9" s="59"/>
      <c r="IH9" s="59"/>
      <c r="II9" s="59"/>
      <c r="IJ9" s="59"/>
      <c r="IK9" s="59"/>
      <c r="IL9" s="59"/>
      <c r="IM9" s="59"/>
      <c r="IN9" s="59"/>
      <c r="IO9" s="59"/>
      <c r="IP9" s="59"/>
      <c r="IQ9" s="59"/>
      <c r="IR9" s="59"/>
      <c r="IS9" s="59"/>
      <c r="IT9" s="59"/>
      <c r="IU9" s="59"/>
      <c r="IV9" s="59"/>
    </row>
    <row r="10" s="28" customFormat="1" ht="27" customHeight="1" spans="1:256">
      <c r="A10" s="51" t="s">
        <v>863</v>
      </c>
      <c r="B10" s="45">
        <v>0</v>
      </c>
      <c r="C10" s="45">
        <v>0</v>
      </c>
      <c r="D10" s="45">
        <v>0</v>
      </c>
      <c r="E10" s="45">
        <v>0</v>
      </c>
      <c r="F10" s="52"/>
      <c r="G10" s="52"/>
      <c r="H10" s="52"/>
      <c r="I10" s="52"/>
      <c r="J10" s="63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</row>
    <row r="11" s="28" customFormat="1" ht="27" customHeight="1" spans="1:256">
      <c r="A11" s="51" t="s">
        <v>864</v>
      </c>
      <c r="B11" s="45">
        <v>1958.96</v>
      </c>
      <c r="C11" s="45">
        <v>50</v>
      </c>
      <c r="D11" s="45">
        <v>5.96</v>
      </c>
      <c r="E11" s="45">
        <v>0</v>
      </c>
      <c r="F11" s="45">
        <v>1903</v>
      </c>
      <c r="G11" s="45">
        <v>0</v>
      </c>
      <c r="H11" s="45">
        <v>0</v>
      </c>
      <c r="I11" s="60">
        <v>0</v>
      </c>
      <c r="J11" s="62">
        <v>0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="28" customFormat="1" ht="27" customHeight="1" spans="1:256">
      <c r="A12" s="51" t="s">
        <v>865</v>
      </c>
      <c r="B12" s="45">
        <v>61.53697</v>
      </c>
      <c r="C12" s="45">
        <v>0</v>
      </c>
      <c r="D12" s="45">
        <v>5.3</v>
      </c>
      <c r="E12" s="45">
        <v>50</v>
      </c>
      <c r="F12" s="45">
        <v>0</v>
      </c>
      <c r="G12" s="52"/>
      <c r="H12" s="52"/>
      <c r="I12" s="45">
        <v>6.23697</v>
      </c>
      <c r="J12" s="52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="28" customFormat="1" ht="27" customHeight="1" spans="1:256">
      <c r="A13" s="51" t="s">
        <v>866</v>
      </c>
      <c r="B13" s="45">
        <v>1490</v>
      </c>
      <c r="C13" s="45">
        <v>1490</v>
      </c>
      <c r="D13" s="52"/>
      <c r="E13" s="52"/>
      <c r="F13" s="52"/>
      <c r="G13" s="52"/>
      <c r="H13" s="52"/>
      <c r="I13" s="52"/>
      <c r="J13" s="52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="28" customFormat="1" ht="27" customHeight="1" spans="1:256">
      <c r="A14" s="51" t="s">
        <v>867</v>
      </c>
      <c r="B14" s="45">
        <v>0</v>
      </c>
      <c r="C14" s="45">
        <v>0</v>
      </c>
      <c r="D14" s="52"/>
      <c r="E14" s="52"/>
      <c r="F14" s="52"/>
      <c r="G14" s="52"/>
      <c r="H14" s="52"/>
      <c r="I14" s="52"/>
      <c r="J14" s="63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="28" customFormat="1" ht="27" customHeight="1" spans="1:256">
      <c r="A15" s="50" t="s">
        <v>868</v>
      </c>
      <c r="B15" s="45">
        <f>SUM(C15:J15)</f>
        <v>74042.560734</v>
      </c>
      <c r="C15" s="45">
        <f t="shared" ref="C15:J15" si="1">SUM(C16:C20)</f>
        <v>15350</v>
      </c>
      <c r="D15" s="45">
        <f t="shared" si="1"/>
        <v>9233.591822</v>
      </c>
      <c r="E15" s="45">
        <f t="shared" si="1"/>
        <v>20833.232868</v>
      </c>
      <c r="F15" s="45">
        <f t="shared" si="1"/>
        <v>5878.028413</v>
      </c>
      <c r="G15" s="45">
        <f t="shared" si="1"/>
        <v>21807.742229</v>
      </c>
      <c r="H15" s="45">
        <f t="shared" si="1"/>
        <v>611.084059</v>
      </c>
      <c r="I15" s="45">
        <f t="shared" si="1"/>
        <v>103.887754</v>
      </c>
      <c r="J15" s="45">
        <f t="shared" si="1"/>
        <v>224.993589</v>
      </c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="28" customFormat="1" ht="27" customHeight="1" spans="1:256">
      <c r="A16" s="50" t="s">
        <v>869</v>
      </c>
      <c r="B16" s="45">
        <v>72206.484334</v>
      </c>
      <c r="C16" s="45">
        <v>15350</v>
      </c>
      <c r="D16" s="45">
        <v>9229.191822</v>
      </c>
      <c r="E16" s="45">
        <v>20713.232868</v>
      </c>
      <c r="F16" s="45">
        <v>5878.028413</v>
      </c>
      <c r="G16" s="45">
        <v>21807.742229</v>
      </c>
      <c r="H16" s="45">
        <v>494.902659</v>
      </c>
      <c r="I16" s="60">
        <v>75.887754</v>
      </c>
      <c r="J16" s="61">
        <v>224.993589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</row>
    <row r="17" s="28" customFormat="1" ht="27" customHeight="1" spans="1:256">
      <c r="A17" s="50" t="s">
        <v>870</v>
      </c>
      <c r="B17" s="45">
        <v>15.1332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39.123</v>
      </c>
      <c r="I17" s="60">
        <v>13</v>
      </c>
      <c r="J17" s="62">
        <v>0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</row>
    <row r="18" s="28" customFormat="1" ht="27" customHeight="1" spans="1:256">
      <c r="A18" s="51" t="s">
        <v>871</v>
      </c>
      <c r="B18" s="45">
        <v>124.4</v>
      </c>
      <c r="C18" s="45">
        <v>0</v>
      </c>
      <c r="D18" s="45">
        <v>4.4</v>
      </c>
      <c r="E18" s="45">
        <v>120</v>
      </c>
      <c r="F18" s="45">
        <v>0</v>
      </c>
      <c r="G18" s="52"/>
      <c r="H18" s="45">
        <v>77.0584</v>
      </c>
      <c r="I18" s="45">
        <v>15</v>
      </c>
      <c r="J18" s="52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</row>
    <row r="19" s="28" customFormat="1" ht="27" customHeight="1" spans="1:256">
      <c r="A19" s="51" t="s">
        <v>872</v>
      </c>
      <c r="B19" s="45">
        <v>0</v>
      </c>
      <c r="C19" s="45">
        <v>0</v>
      </c>
      <c r="D19" s="52"/>
      <c r="E19" s="52"/>
      <c r="F19" s="52"/>
      <c r="G19" s="52"/>
      <c r="H19" s="52"/>
      <c r="I19" s="52"/>
      <c r="J19" s="52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</row>
    <row r="20" s="28" customFormat="1" ht="27" customHeight="1" spans="1:256">
      <c r="A20" s="51" t="s">
        <v>873</v>
      </c>
      <c r="B20" s="45">
        <v>0</v>
      </c>
      <c r="C20" s="45">
        <v>0</v>
      </c>
      <c r="D20" s="52"/>
      <c r="E20" s="52"/>
      <c r="F20" s="52"/>
      <c r="G20" s="52"/>
      <c r="H20" s="52"/>
      <c r="I20" s="52"/>
      <c r="J20" s="63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</row>
    <row r="21" s="28" customFormat="1" ht="27" customHeight="1" spans="1:256">
      <c r="A21" s="48" t="s">
        <v>874</v>
      </c>
      <c r="B21" s="45">
        <f t="shared" ref="B21:J21" si="2">B6-B15</f>
        <v>1371.26006400002</v>
      </c>
      <c r="C21" s="45">
        <f t="shared" si="2"/>
        <v>-1702</v>
      </c>
      <c r="D21" s="45">
        <f t="shared" si="2"/>
        <v>2375.070978</v>
      </c>
      <c r="E21" s="45">
        <f t="shared" si="2"/>
        <v>-1540.874418</v>
      </c>
      <c r="F21" s="45">
        <f t="shared" si="2"/>
        <v>496.450658</v>
      </c>
      <c r="G21" s="45">
        <f t="shared" si="2"/>
        <v>1501.183771</v>
      </c>
      <c r="H21" s="45">
        <f t="shared" si="2"/>
        <v>175.500041</v>
      </c>
      <c r="I21" s="45">
        <f t="shared" si="2"/>
        <v>65.925989</v>
      </c>
      <c r="J21" s="45">
        <f t="shared" si="2"/>
        <v>0.00304499999995755</v>
      </c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</row>
    <row r="22" s="28" customFormat="1" ht="27" customHeight="1" spans="1:256">
      <c r="A22" s="50" t="s">
        <v>875</v>
      </c>
      <c r="B22" s="45">
        <f t="shared" ref="B22:J22" si="3">B5+B6-B15</f>
        <v>47986.073434</v>
      </c>
      <c r="C22" s="45">
        <f t="shared" si="3"/>
        <v>309.283398</v>
      </c>
      <c r="D22" s="45">
        <f t="shared" si="3"/>
        <v>21570.85142</v>
      </c>
      <c r="E22" s="45">
        <f t="shared" si="3"/>
        <v>3967.339133</v>
      </c>
      <c r="F22" s="45">
        <f t="shared" si="3"/>
        <v>8960.481974</v>
      </c>
      <c r="G22" s="45">
        <f t="shared" si="3"/>
        <v>8571.297859</v>
      </c>
      <c r="H22" s="45">
        <f t="shared" si="3"/>
        <v>2143.617451</v>
      </c>
      <c r="I22" s="45">
        <f t="shared" si="3"/>
        <v>1579.683333</v>
      </c>
      <c r="J22" s="45">
        <f t="shared" si="3"/>
        <v>883.518866</v>
      </c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</row>
    <row r="23" s="28" customFormat="1" ht="15.75" customHeight="1" spans="1:256">
      <c r="A23" s="53"/>
      <c r="B23" s="54"/>
      <c r="C23" s="54"/>
      <c r="D23" s="53"/>
      <c r="E23" s="54"/>
      <c r="F23" s="54"/>
      <c r="G23" s="54"/>
      <c r="H23" s="54"/>
      <c r="I23" s="54"/>
      <c r="J23" s="64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</row>
  </sheetData>
  <mergeCells count="2">
    <mergeCell ref="A1:J1"/>
    <mergeCell ref="I2:J2"/>
  </mergeCells>
  <printOptions horizontalCentered="1"/>
  <pageMargins left="0.786805555555556" right="0.786805555555556" top="1.25902777777778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24"/>
  <sheetViews>
    <sheetView showZeros="0" workbookViewId="0">
      <pane xSplit="2" ySplit="5" topLeftCell="C6" activePane="bottomRight" state="frozen"/>
      <selection/>
      <selection pane="topRight"/>
      <selection pane="bottomLeft"/>
      <selection pane="bottomRight" activeCell="AC9" sqref="AC9"/>
    </sheetView>
  </sheetViews>
  <sheetFormatPr defaultColWidth="6.875" defaultRowHeight="14.4"/>
  <cols>
    <col min="1" max="1" width="5.875" style="1" customWidth="1"/>
    <col min="2" max="2" width="30.5" style="3" customWidth="1"/>
    <col min="3" max="3" width="9.75" style="3" hidden="1" customWidth="1"/>
    <col min="4" max="4" width="13.625" style="3" hidden="1" customWidth="1"/>
    <col min="5" max="5" width="13.5" style="3" hidden="1" customWidth="1"/>
    <col min="6" max="6" width="14" style="3" hidden="1" customWidth="1"/>
    <col min="7" max="7" width="10" style="3" hidden="1" customWidth="1"/>
    <col min="8" max="8" width="9.625" style="3" hidden="1" customWidth="1"/>
    <col min="9" max="9" width="11" style="3" hidden="1" customWidth="1"/>
    <col min="10" max="10" width="9.875" style="3" hidden="1" customWidth="1"/>
    <col min="11" max="13" width="13.625" style="3" hidden="1" customWidth="1"/>
    <col min="14" max="16" width="13.625" style="3" customWidth="1"/>
    <col min="17" max="17" width="14.5" style="3" customWidth="1"/>
    <col min="18" max="18" width="18.75" style="3" customWidth="1"/>
    <col min="19" max="19" width="9.5" style="3" hidden="1" customWidth="1"/>
    <col min="20" max="20" width="6.875" style="3" hidden="1" customWidth="1"/>
    <col min="21" max="21" width="13.5" style="3" hidden="1" customWidth="1"/>
    <col min="22" max="22" width="12.5" style="3" hidden="1" customWidth="1"/>
    <col min="23" max="23" width="9.125" style="3" hidden="1" customWidth="1"/>
    <col min="24" max="24" width="17.625" style="3" hidden="1" customWidth="1"/>
    <col min="25" max="245" width="6.875" style="3" customWidth="1"/>
    <col min="246" max="251" width="6.875" style="4"/>
    <col min="252" max="16384" width="6.875" style="5"/>
  </cols>
  <sheetData>
    <row r="1" ht="33" customHeight="1" spans="1:18">
      <c r="A1" s="6" t="s">
        <v>876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15" customHeight="1" spans="1:18">
      <c r="A2" s="7"/>
      <c r="B2" s="6"/>
      <c r="C2" s="6"/>
      <c r="D2" s="6"/>
      <c r="E2" s="6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"/>
    </row>
    <row r="3" ht="17.25" customHeight="1" spans="1:18">
      <c r="A3" s="8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25" t="s">
        <v>132</v>
      </c>
    </row>
    <row r="4" ht="28" customHeight="1" spans="1:18">
      <c r="A4" s="11" t="s">
        <v>10</v>
      </c>
      <c r="B4" s="11" t="s">
        <v>133</v>
      </c>
      <c r="C4" s="12" t="s">
        <v>877</v>
      </c>
      <c r="D4" s="13" t="s">
        <v>878</v>
      </c>
      <c r="E4" s="13"/>
      <c r="F4" s="14"/>
      <c r="G4" s="12" t="s">
        <v>879</v>
      </c>
      <c r="H4" s="15" t="s">
        <v>880</v>
      </c>
      <c r="I4" s="15"/>
      <c r="J4" s="23"/>
      <c r="K4" s="15" t="s">
        <v>881</v>
      </c>
      <c r="L4" s="15"/>
      <c r="M4" s="15"/>
      <c r="N4" s="12" t="s">
        <v>882</v>
      </c>
      <c r="O4" s="12"/>
      <c r="P4" s="12"/>
      <c r="Q4" s="11" t="s">
        <v>683</v>
      </c>
      <c r="R4" s="26" t="s">
        <v>883</v>
      </c>
    </row>
    <row r="5" ht="27" customHeight="1" spans="1:24">
      <c r="A5" s="16"/>
      <c r="B5" s="16"/>
      <c r="C5" s="12"/>
      <c r="D5" s="14" t="s">
        <v>147</v>
      </c>
      <c r="E5" s="12" t="s">
        <v>884</v>
      </c>
      <c r="F5" s="12" t="s">
        <v>885</v>
      </c>
      <c r="G5" s="12"/>
      <c r="H5" s="14" t="s">
        <v>147</v>
      </c>
      <c r="I5" s="12" t="s">
        <v>884</v>
      </c>
      <c r="J5" s="24" t="s">
        <v>885</v>
      </c>
      <c r="K5" s="24" t="s">
        <v>147</v>
      </c>
      <c r="L5" s="24" t="s">
        <v>884</v>
      </c>
      <c r="M5" s="24" t="s">
        <v>885</v>
      </c>
      <c r="N5" s="12" t="s">
        <v>147</v>
      </c>
      <c r="O5" s="12" t="s">
        <v>884</v>
      </c>
      <c r="P5" s="12" t="s">
        <v>885</v>
      </c>
      <c r="Q5" s="16"/>
      <c r="R5" s="26"/>
      <c r="U5" s="2" t="s">
        <v>886</v>
      </c>
      <c r="V5" s="3" t="s">
        <v>887</v>
      </c>
      <c r="W5" s="3" t="s">
        <v>888</v>
      </c>
      <c r="X5" s="3" t="s">
        <v>889</v>
      </c>
    </row>
    <row r="6" s="1" customFormat="1" ht="23.25" customHeight="1" spans="1:245">
      <c r="A6" s="17"/>
      <c r="B6" s="18" t="s">
        <v>89</v>
      </c>
      <c r="C6" s="17">
        <f t="shared" ref="C6:J6" si="0">SUM(C7:C124)</f>
        <v>25670.9</v>
      </c>
      <c r="D6" s="17">
        <f t="shared" si="0"/>
        <v>25377.4</v>
      </c>
      <c r="E6" s="17">
        <f t="shared" si="0"/>
        <v>10181.5</v>
      </c>
      <c r="F6" s="17">
        <f t="shared" si="0"/>
        <v>15195.9</v>
      </c>
      <c r="G6" s="19">
        <f t="shared" si="0"/>
        <v>14377.11106</v>
      </c>
      <c r="H6" s="17">
        <f t="shared" si="0"/>
        <v>25327.4</v>
      </c>
      <c r="I6" s="17">
        <f t="shared" si="0"/>
        <v>10156.5</v>
      </c>
      <c r="J6" s="19">
        <f t="shared" si="0"/>
        <v>15170.9</v>
      </c>
      <c r="K6" s="19">
        <f>SUM(L6:M6)</f>
        <v>24378.1</v>
      </c>
      <c r="L6" s="19">
        <f t="shared" ref="L6:P6" si="1">SUM(L7:L124)</f>
        <v>10010.2</v>
      </c>
      <c r="M6" s="19">
        <f t="shared" si="1"/>
        <v>14367.9</v>
      </c>
      <c r="N6" s="17">
        <f t="shared" si="1"/>
        <v>24244.1</v>
      </c>
      <c r="O6" s="17">
        <f t="shared" si="1"/>
        <v>10036.2</v>
      </c>
      <c r="P6" s="17">
        <f t="shared" si="1"/>
        <v>14207.9</v>
      </c>
      <c r="Q6" s="17">
        <f>N6-K6</f>
        <v>-134</v>
      </c>
      <c r="R6" s="17"/>
      <c r="S6" s="2"/>
      <c r="T6" s="2"/>
      <c r="U6" s="1">
        <f>SUM(V6:W6)</f>
        <v>24378.1</v>
      </c>
      <c r="V6" s="2">
        <f>SUM(V7:V124)</f>
        <v>10010.2</v>
      </c>
      <c r="W6" s="2">
        <f>SUM(W7:W124)</f>
        <v>14367.9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</row>
    <row r="7" s="1" customFormat="1" ht="23.25" customHeight="1" spans="1:250">
      <c r="A7" s="17">
        <v>1</v>
      </c>
      <c r="B7" s="18" t="s">
        <v>890</v>
      </c>
      <c r="C7" s="18">
        <v>630</v>
      </c>
      <c r="D7" s="18">
        <f t="shared" ref="D7:D70" si="2">E7+F7</f>
        <v>550</v>
      </c>
      <c r="E7" s="18">
        <v>300</v>
      </c>
      <c r="F7" s="18">
        <v>250</v>
      </c>
      <c r="G7" s="17">
        <v>218.41662</v>
      </c>
      <c r="H7" s="17">
        <f t="shared" ref="H7:H70" si="3">I7+J7</f>
        <v>550</v>
      </c>
      <c r="I7" s="18">
        <v>300</v>
      </c>
      <c r="J7" s="22">
        <v>250</v>
      </c>
      <c r="K7" s="22">
        <v>450</v>
      </c>
      <c r="L7" s="22">
        <v>300</v>
      </c>
      <c r="M7" s="22">
        <v>150</v>
      </c>
      <c r="N7" s="18">
        <v>450</v>
      </c>
      <c r="O7" s="18">
        <v>300</v>
      </c>
      <c r="P7" s="18">
        <v>150</v>
      </c>
      <c r="Q7" s="17">
        <f>N7-K7</f>
        <v>0</v>
      </c>
      <c r="R7" s="17"/>
      <c r="S7" s="2">
        <f>VLOOKUP(B7,[3]Sheet1!$A$1:$C$186,3,0)</f>
        <v>218416.62</v>
      </c>
      <c r="T7" s="2">
        <f t="shared" ref="T7:T70" si="4">S7/1000</f>
        <v>218.41662</v>
      </c>
      <c r="U7" s="2">
        <v>450</v>
      </c>
      <c r="V7" s="2">
        <v>300</v>
      </c>
      <c r="W7" s="2">
        <v>150</v>
      </c>
      <c r="X7" s="2" t="e">
        <f>#REF!-D7</f>
        <v>#REF!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3.25" customHeight="1" spans="1:250">
      <c r="A8" s="17">
        <v>2</v>
      </c>
      <c r="B8" s="18" t="s">
        <v>891</v>
      </c>
      <c r="C8" s="18">
        <v>600</v>
      </c>
      <c r="D8" s="18">
        <f t="shared" si="2"/>
        <v>600</v>
      </c>
      <c r="E8" s="18">
        <v>300</v>
      </c>
      <c r="F8" s="18">
        <v>300</v>
      </c>
      <c r="G8" s="17">
        <v>238.48937</v>
      </c>
      <c r="H8" s="17">
        <f t="shared" si="3"/>
        <v>600</v>
      </c>
      <c r="I8" s="18">
        <v>300</v>
      </c>
      <c r="J8" s="22">
        <v>300</v>
      </c>
      <c r="K8" s="22">
        <v>430</v>
      </c>
      <c r="L8" s="22">
        <v>250</v>
      </c>
      <c r="M8" s="22">
        <v>180</v>
      </c>
      <c r="N8" s="18">
        <v>430</v>
      </c>
      <c r="O8" s="18">
        <v>250</v>
      </c>
      <c r="P8" s="18">
        <v>180</v>
      </c>
      <c r="Q8" s="17">
        <f t="shared" ref="Q7:Q23" si="5">N8-K8</f>
        <v>0</v>
      </c>
      <c r="R8" s="17"/>
      <c r="S8" s="2">
        <f>VLOOKUP(B8,[3]Sheet1!$A$1:$C$186,3,0)</f>
        <v>238489.37</v>
      </c>
      <c r="T8" s="2">
        <f t="shared" si="4"/>
        <v>238.48937</v>
      </c>
      <c r="U8" s="2">
        <v>430</v>
      </c>
      <c r="V8" s="2">
        <v>250</v>
      </c>
      <c r="W8" s="2">
        <v>180</v>
      </c>
      <c r="X8" s="2" t="e">
        <f>#REF!-D8</f>
        <v>#REF!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2" customFormat="1" ht="23.25" customHeight="1" spans="1:24">
      <c r="A9" s="17">
        <v>3</v>
      </c>
      <c r="B9" s="18" t="s">
        <v>892</v>
      </c>
      <c r="C9" s="18">
        <v>950</v>
      </c>
      <c r="D9" s="18">
        <f t="shared" si="2"/>
        <v>1025</v>
      </c>
      <c r="E9" s="18">
        <v>415</v>
      </c>
      <c r="F9" s="18">
        <v>610</v>
      </c>
      <c r="G9" s="17">
        <v>718.26548</v>
      </c>
      <c r="H9" s="17">
        <f t="shared" si="3"/>
        <v>1005</v>
      </c>
      <c r="I9" s="17">
        <v>405</v>
      </c>
      <c r="J9" s="19">
        <v>600</v>
      </c>
      <c r="K9" s="19">
        <v>1005</v>
      </c>
      <c r="L9" s="19">
        <v>405</v>
      </c>
      <c r="M9" s="19">
        <v>600</v>
      </c>
      <c r="N9" s="17">
        <v>1015</v>
      </c>
      <c r="O9" s="17">
        <v>415</v>
      </c>
      <c r="P9" s="17">
        <v>600</v>
      </c>
      <c r="Q9" s="17">
        <f t="shared" si="5"/>
        <v>10</v>
      </c>
      <c r="R9" s="17"/>
      <c r="S9" s="2">
        <f>VLOOKUP(B9,[3]Sheet1!$A$1:$C$186,3,0)</f>
        <v>718265.48</v>
      </c>
      <c r="T9" s="2">
        <f t="shared" si="4"/>
        <v>718.26548</v>
      </c>
      <c r="U9" s="2">
        <v>1005</v>
      </c>
      <c r="V9" s="2">
        <v>405</v>
      </c>
      <c r="W9" s="2">
        <v>600</v>
      </c>
      <c r="X9" s="2" t="e">
        <f>#REF!-D9</f>
        <v>#REF!</v>
      </c>
    </row>
    <row r="10" s="2" customFormat="1" ht="23.25" customHeight="1" spans="1:250">
      <c r="A10" s="17">
        <v>4</v>
      </c>
      <c r="B10" s="18" t="s">
        <v>893</v>
      </c>
      <c r="C10" s="18">
        <v>0</v>
      </c>
      <c r="D10" s="18">
        <f t="shared" si="2"/>
        <v>0</v>
      </c>
      <c r="E10" s="18">
        <v>0</v>
      </c>
      <c r="F10" s="18">
        <v>0</v>
      </c>
      <c r="G10" s="17">
        <v>5.465</v>
      </c>
      <c r="H10" s="17">
        <f t="shared" si="3"/>
        <v>20</v>
      </c>
      <c r="I10" s="17">
        <v>10</v>
      </c>
      <c r="J10" s="19">
        <v>10</v>
      </c>
      <c r="K10" s="19">
        <v>10</v>
      </c>
      <c r="L10" s="19">
        <v>10</v>
      </c>
      <c r="M10" s="19"/>
      <c r="N10" s="17"/>
      <c r="O10" s="17"/>
      <c r="P10" s="17"/>
      <c r="Q10" s="17">
        <f t="shared" si="5"/>
        <v>-10</v>
      </c>
      <c r="R10" s="17" t="s">
        <v>894</v>
      </c>
      <c r="S10" s="2">
        <f>VLOOKUP(B10,[3]Sheet1!$A$1:$C$186,3,0)</f>
        <v>5465</v>
      </c>
      <c r="T10" s="2">
        <f t="shared" si="4"/>
        <v>5.465</v>
      </c>
      <c r="U10" s="2">
        <v>10</v>
      </c>
      <c r="V10" s="2">
        <v>10</v>
      </c>
      <c r="X10" s="2" t="e">
        <f>#REF!-D10</f>
        <v>#REF!</v>
      </c>
      <c r="IL10" s="1"/>
      <c r="IM10" s="1"/>
      <c r="IN10" s="1"/>
      <c r="IO10" s="1"/>
      <c r="IP10" s="1"/>
    </row>
    <row r="11" s="2" customFormat="1" ht="23.25" customHeight="1" spans="1:250">
      <c r="A11" s="17">
        <v>5</v>
      </c>
      <c r="B11" s="18" t="s">
        <v>895</v>
      </c>
      <c r="C11" s="18">
        <v>260</v>
      </c>
      <c r="D11" s="18">
        <f t="shared" si="2"/>
        <v>280</v>
      </c>
      <c r="E11" s="18">
        <v>120</v>
      </c>
      <c r="F11" s="18">
        <v>160</v>
      </c>
      <c r="G11" s="17">
        <v>82.13728</v>
      </c>
      <c r="H11" s="17">
        <f t="shared" si="3"/>
        <v>280</v>
      </c>
      <c r="I11" s="18">
        <v>120</v>
      </c>
      <c r="J11" s="22">
        <v>160</v>
      </c>
      <c r="K11" s="22">
        <v>280</v>
      </c>
      <c r="L11" s="22">
        <v>120</v>
      </c>
      <c r="M11" s="22">
        <v>160</v>
      </c>
      <c r="N11" s="18">
        <v>280</v>
      </c>
      <c r="O11" s="18">
        <v>120</v>
      </c>
      <c r="P11" s="18">
        <v>160</v>
      </c>
      <c r="Q11" s="17">
        <f t="shared" si="5"/>
        <v>0</v>
      </c>
      <c r="R11" s="17"/>
      <c r="S11" s="2" t="e">
        <f>VLOOKUP(B11,[3]Sheet1!$A$1:$C$186,3,0)</f>
        <v>#N/A</v>
      </c>
      <c r="T11" s="2" t="e">
        <f t="shared" si="4"/>
        <v>#N/A</v>
      </c>
      <c r="U11" s="2">
        <v>280</v>
      </c>
      <c r="V11" s="2">
        <v>120</v>
      </c>
      <c r="W11" s="2">
        <v>160</v>
      </c>
      <c r="X11" s="2" t="e">
        <f>#REF!-D11</f>
        <v>#REF!</v>
      </c>
      <c r="IL11" s="1"/>
      <c r="IM11" s="1"/>
      <c r="IN11" s="1"/>
      <c r="IO11" s="1"/>
      <c r="IP11" s="1"/>
    </row>
    <row r="12" s="2" customFormat="1" ht="27" customHeight="1" spans="1:250">
      <c r="A12" s="17">
        <v>6</v>
      </c>
      <c r="B12" s="18" t="s">
        <v>896</v>
      </c>
      <c r="C12" s="18">
        <v>138</v>
      </c>
      <c r="D12" s="18">
        <f t="shared" si="2"/>
        <v>78</v>
      </c>
      <c r="E12" s="18">
        <v>50</v>
      </c>
      <c r="F12" s="18">
        <v>28</v>
      </c>
      <c r="G12" s="17">
        <v>74.10526</v>
      </c>
      <c r="H12" s="17">
        <f t="shared" si="3"/>
        <v>78</v>
      </c>
      <c r="I12" s="18">
        <v>50</v>
      </c>
      <c r="J12" s="22">
        <v>28</v>
      </c>
      <c r="K12" s="22">
        <v>65</v>
      </c>
      <c r="L12" s="22">
        <v>50</v>
      </c>
      <c r="M12" s="22">
        <v>15</v>
      </c>
      <c r="N12" s="18">
        <v>215</v>
      </c>
      <c r="O12" s="18">
        <v>100</v>
      </c>
      <c r="P12" s="18">
        <v>115</v>
      </c>
      <c r="Q12" s="17">
        <f t="shared" si="5"/>
        <v>150</v>
      </c>
      <c r="R12" s="17"/>
      <c r="S12" s="2" t="e">
        <f>VLOOKUP(B12,[3]Sheet1!$A$1:$C$186,3,0)</f>
        <v>#N/A</v>
      </c>
      <c r="T12" s="2" t="e">
        <f t="shared" si="4"/>
        <v>#N/A</v>
      </c>
      <c r="U12" s="2">
        <v>65</v>
      </c>
      <c r="V12" s="2">
        <v>50</v>
      </c>
      <c r="W12" s="2">
        <v>15</v>
      </c>
      <c r="X12" s="2" t="e">
        <f>#REF!-D12</f>
        <v>#REF!</v>
      </c>
      <c r="IL12" s="1"/>
      <c r="IM12" s="1"/>
      <c r="IN12" s="1"/>
      <c r="IO12" s="1"/>
      <c r="IP12" s="1"/>
    </row>
    <row r="13" s="2" customFormat="1" ht="23.25" customHeight="1" spans="1:24">
      <c r="A13" s="17">
        <v>7</v>
      </c>
      <c r="B13" s="18" t="s">
        <v>897</v>
      </c>
      <c r="C13" s="18">
        <v>80</v>
      </c>
      <c r="D13" s="18">
        <f t="shared" si="2"/>
        <v>45</v>
      </c>
      <c r="E13" s="18">
        <v>14</v>
      </c>
      <c r="F13" s="18">
        <v>31</v>
      </c>
      <c r="G13" s="17">
        <v>62.8285</v>
      </c>
      <c r="H13" s="17">
        <f t="shared" si="3"/>
        <v>45</v>
      </c>
      <c r="I13" s="18">
        <v>14</v>
      </c>
      <c r="J13" s="22">
        <v>31</v>
      </c>
      <c r="K13" s="22">
        <v>29</v>
      </c>
      <c r="L13" s="22">
        <v>14</v>
      </c>
      <c r="M13" s="22">
        <v>15</v>
      </c>
      <c r="N13" s="18">
        <v>29</v>
      </c>
      <c r="O13" s="18">
        <v>14</v>
      </c>
      <c r="P13" s="18">
        <v>15</v>
      </c>
      <c r="Q13" s="17">
        <f t="shared" si="5"/>
        <v>0</v>
      </c>
      <c r="R13" s="17"/>
      <c r="S13" s="2">
        <f>VLOOKUP(B13,[3]Sheet1!$A$1:$C$186,3,0)</f>
        <v>62828.5</v>
      </c>
      <c r="T13" s="2">
        <f t="shared" si="4"/>
        <v>62.8285</v>
      </c>
      <c r="U13" s="2">
        <v>29</v>
      </c>
      <c r="V13" s="2">
        <v>14</v>
      </c>
      <c r="W13" s="2">
        <v>15</v>
      </c>
      <c r="X13" s="2" t="e">
        <f>#REF!-D13</f>
        <v>#REF!</v>
      </c>
    </row>
    <row r="14" s="2" customFormat="1" ht="23.25" customHeight="1" spans="1:24">
      <c r="A14" s="17">
        <v>8</v>
      </c>
      <c r="B14" s="18" t="s">
        <v>898</v>
      </c>
      <c r="C14" s="18">
        <v>342</v>
      </c>
      <c r="D14" s="18">
        <f t="shared" si="2"/>
        <v>32</v>
      </c>
      <c r="E14" s="18">
        <v>12</v>
      </c>
      <c r="F14" s="18">
        <v>20</v>
      </c>
      <c r="G14" s="17">
        <v>41.65099</v>
      </c>
      <c r="H14" s="17">
        <f t="shared" si="3"/>
        <v>32</v>
      </c>
      <c r="I14" s="18">
        <v>12</v>
      </c>
      <c r="J14" s="22">
        <v>20</v>
      </c>
      <c r="K14" s="22">
        <v>27</v>
      </c>
      <c r="L14" s="22">
        <v>12</v>
      </c>
      <c r="M14" s="22">
        <v>15</v>
      </c>
      <c r="N14" s="18">
        <v>27</v>
      </c>
      <c r="O14" s="18">
        <v>12</v>
      </c>
      <c r="P14" s="18">
        <v>15</v>
      </c>
      <c r="Q14" s="17">
        <f t="shared" si="5"/>
        <v>0</v>
      </c>
      <c r="R14" s="17"/>
      <c r="S14" s="2">
        <f>VLOOKUP(B14,[3]Sheet1!$A$1:$C$186,3,0)</f>
        <v>41650.99</v>
      </c>
      <c r="T14" s="2">
        <f t="shared" si="4"/>
        <v>41.65099</v>
      </c>
      <c r="U14" s="2">
        <v>27</v>
      </c>
      <c r="V14" s="2">
        <v>12</v>
      </c>
      <c r="W14" s="2">
        <v>15</v>
      </c>
      <c r="X14" s="2" t="e">
        <f>#REF!-D14</f>
        <v>#REF!</v>
      </c>
    </row>
    <row r="15" s="2" customFormat="1" ht="23.25" customHeight="1" spans="1:24">
      <c r="A15" s="17">
        <v>9</v>
      </c>
      <c r="B15" s="17" t="s">
        <v>899</v>
      </c>
      <c r="C15" s="18">
        <v>0</v>
      </c>
      <c r="D15" s="18">
        <f t="shared" si="2"/>
        <v>0</v>
      </c>
      <c r="E15" s="17">
        <v>0</v>
      </c>
      <c r="F15" s="17">
        <v>0</v>
      </c>
      <c r="G15" s="17">
        <v>0</v>
      </c>
      <c r="H15" s="17">
        <f t="shared" si="3"/>
        <v>0</v>
      </c>
      <c r="I15" s="17">
        <v>0</v>
      </c>
      <c r="J15" s="19">
        <v>0</v>
      </c>
      <c r="K15" s="19"/>
      <c r="L15" s="19"/>
      <c r="M15" s="19"/>
      <c r="N15" s="17"/>
      <c r="O15" s="17"/>
      <c r="P15" s="17"/>
      <c r="Q15" s="17">
        <f t="shared" si="5"/>
        <v>0</v>
      </c>
      <c r="R15" s="17"/>
      <c r="S15" s="2">
        <f>VLOOKUP(B15,[3]Sheet1!$A$1:$C$186,3,0)</f>
        <v>0</v>
      </c>
      <c r="T15" s="2">
        <f t="shared" si="4"/>
        <v>0</v>
      </c>
      <c r="X15" s="2" t="e">
        <f>#REF!-D15</f>
        <v>#REF!</v>
      </c>
    </row>
    <row r="16" s="2" customFormat="1" ht="23.25" customHeight="1" spans="1:24">
      <c r="A16" s="17">
        <v>10</v>
      </c>
      <c r="B16" s="18" t="s">
        <v>900</v>
      </c>
      <c r="C16" s="18">
        <v>311</v>
      </c>
      <c r="D16" s="18">
        <f t="shared" si="2"/>
        <v>311</v>
      </c>
      <c r="E16" s="18">
        <v>146</v>
      </c>
      <c r="F16" s="18">
        <v>165</v>
      </c>
      <c r="G16" s="17">
        <v>0</v>
      </c>
      <c r="H16" s="17">
        <f t="shared" si="3"/>
        <v>311</v>
      </c>
      <c r="I16" s="18">
        <v>146</v>
      </c>
      <c r="J16" s="22">
        <v>165</v>
      </c>
      <c r="K16" s="22">
        <v>311</v>
      </c>
      <c r="L16" s="22">
        <v>146</v>
      </c>
      <c r="M16" s="22">
        <v>165</v>
      </c>
      <c r="N16" s="18">
        <v>311</v>
      </c>
      <c r="O16" s="18">
        <v>146</v>
      </c>
      <c r="P16" s="18">
        <v>165</v>
      </c>
      <c r="Q16" s="17">
        <f t="shared" si="5"/>
        <v>0</v>
      </c>
      <c r="R16" s="17"/>
      <c r="S16" s="2">
        <f>VLOOKUP(B16,[3]Sheet1!$A$1:$C$186,3,0)</f>
        <v>0</v>
      </c>
      <c r="T16" s="2">
        <f t="shared" si="4"/>
        <v>0</v>
      </c>
      <c r="U16" s="2">
        <v>311</v>
      </c>
      <c r="V16" s="2">
        <v>146</v>
      </c>
      <c r="W16" s="2">
        <v>165</v>
      </c>
      <c r="X16" s="2" t="e">
        <f>#REF!-D16</f>
        <v>#REF!</v>
      </c>
    </row>
    <row r="17" s="2" customFormat="1" ht="23.25" customHeight="1" spans="1:24">
      <c r="A17" s="17">
        <v>11</v>
      </c>
      <c r="B17" s="18" t="s">
        <v>901</v>
      </c>
      <c r="C17" s="18">
        <v>8</v>
      </c>
      <c r="D17" s="18">
        <f t="shared" si="2"/>
        <v>8</v>
      </c>
      <c r="E17" s="18">
        <v>3</v>
      </c>
      <c r="F17" s="18">
        <v>5</v>
      </c>
      <c r="G17" s="17">
        <v>2.996</v>
      </c>
      <c r="H17" s="17">
        <f t="shared" si="3"/>
        <v>8</v>
      </c>
      <c r="I17" s="18">
        <v>3</v>
      </c>
      <c r="J17" s="22">
        <v>5</v>
      </c>
      <c r="K17" s="22">
        <v>8</v>
      </c>
      <c r="L17" s="22">
        <v>3</v>
      </c>
      <c r="M17" s="22">
        <v>5</v>
      </c>
      <c r="N17" s="18">
        <v>8</v>
      </c>
      <c r="O17" s="18">
        <v>3</v>
      </c>
      <c r="P17" s="18">
        <v>5</v>
      </c>
      <c r="Q17" s="17">
        <f t="shared" si="5"/>
        <v>0</v>
      </c>
      <c r="R17" s="17"/>
      <c r="S17" s="2">
        <f>VLOOKUP(B17,[3]Sheet1!$A$1:$C$186,3,0)</f>
        <v>2996</v>
      </c>
      <c r="T17" s="2">
        <f t="shared" si="4"/>
        <v>2.996</v>
      </c>
      <c r="U17" s="2">
        <v>8</v>
      </c>
      <c r="V17" s="2">
        <v>3</v>
      </c>
      <c r="W17" s="2">
        <v>5</v>
      </c>
      <c r="X17" s="2" t="e">
        <f>#REF!-D17</f>
        <v>#REF!</v>
      </c>
    </row>
    <row r="18" s="2" customFormat="1" ht="23.25" customHeight="1" spans="1:24">
      <c r="A18" s="17">
        <v>12</v>
      </c>
      <c r="B18" s="17" t="s">
        <v>902</v>
      </c>
      <c r="C18" s="17">
        <v>4.2</v>
      </c>
      <c r="D18" s="18">
        <f t="shared" si="2"/>
        <v>30</v>
      </c>
      <c r="E18" s="17">
        <v>10</v>
      </c>
      <c r="F18" s="17">
        <v>20</v>
      </c>
      <c r="G18" s="17">
        <v>4.9104</v>
      </c>
      <c r="H18" s="17">
        <f t="shared" si="3"/>
        <v>25</v>
      </c>
      <c r="I18" s="17">
        <v>10</v>
      </c>
      <c r="J18" s="19">
        <v>15</v>
      </c>
      <c r="K18" s="19">
        <v>25</v>
      </c>
      <c r="L18" s="19">
        <v>10</v>
      </c>
      <c r="M18" s="19">
        <v>15</v>
      </c>
      <c r="N18" s="17"/>
      <c r="O18" s="17"/>
      <c r="P18" s="17"/>
      <c r="Q18" s="17">
        <f t="shared" si="5"/>
        <v>-25</v>
      </c>
      <c r="R18" s="17" t="s">
        <v>903</v>
      </c>
      <c r="S18" s="2">
        <f>VLOOKUP(B18,[3]Sheet1!$A$1:$C$186,3,0)</f>
        <v>4910.4</v>
      </c>
      <c r="T18" s="2">
        <f t="shared" si="4"/>
        <v>4.9104</v>
      </c>
      <c r="U18" s="2">
        <v>25</v>
      </c>
      <c r="V18" s="2">
        <v>10</v>
      </c>
      <c r="W18" s="2">
        <v>15</v>
      </c>
      <c r="X18" s="2" t="e">
        <f>#REF!-D18</f>
        <v>#REF!</v>
      </c>
    </row>
    <row r="19" s="2" customFormat="1" ht="23.25" customHeight="1" spans="1:24">
      <c r="A19" s="17">
        <v>13</v>
      </c>
      <c r="B19" s="18" t="s">
        <v>904</v>
      </c>
      <c r="C19" s="17">
        <v>301</v>
      </c>
      <c r="D19" s="18">
        <f t="shared" si="2"/>
        <v>150</v>
      </c>
      <c r="E19" s="17">
        <v>100</v>
      </c>
      <c r="F19" s="17">
        <v>50</v>
      </c>
      <c r="G19" s="17">
        <v>101.928</v>
      </c>
      <c r="H19" s="17">
        <f t="shared" si="3"/>
        <v>150</v>
      </c>
      <c r="I19" s="17">
        <v>100</v>
      </c>
      <c r="J19" s="19">
        <v>50</v>
      </c>
      <c r="K19" s="19">
        <v>150</v>
      </c>
      <c r="L19" s="19">
        <v>100</v>
      </c>
      <c r="M19" s="19">
        <v>50</v>
      </c>
      <c r="N19" s="17">
        <v>300</v>
      </c>
      <c r="O19" s="17">
        <v>150</v>
      </c>
      <c r="P19" s="17">
        <v>150</v>
      </c>
      <c r="Q19" s="17">
        <f t="shared" si="5"/>
        <v>150</v>
      </c>
      <c r="R19" s="17"/>
      <c r="S19" s="2">
        <f>VLOOKUP(B19,[3]Sheet1!$A$1:$C$186,3,0)</f>
        <v>101928</v>
      </c>
      <c r="T19" s="2">
        <f t="shared" si="4"/>
        <v>101.928</v>
      </c>
      <c r="U19" s="2">
        <v>150</v>
      </c>
      <c r="V19" s="2">
        <v>100</v>
      </c>
      <c r="W19" s="2">
        <v>50</v>
      </c>
      <c r="X19" s="2" t="e">
        <f>#REF!-D19</f>
        <v>#REF!</v>
      </c>
    </row>
    <row r="20" s="2" customFormat="1" ht="23.25" customHeight="1" spans="1:24">
      <c r="A20" s="17">
        <v>14</v>
      </c>
      <c r="B20" s="18" t="s">
        <v>905</v>
      </c>
      <c r="C20" s="18">
        <v>65</v>
      </c>
      <c r="D20" s="18">
        <f t="shared" si="2"/>
        <v>65</v>
      </c>
      <c r="E20" s="18">
        <v>30</v>
      </c>
      <c r="F20" s="18">
        <v>35</v>
      </c>
      <c r="G20" s="17">
        <v>63.509</v>
      </c>
      <c r="H20" s="17">
        <f t="shared" si="3"/>
        <v>65</v>
      </c>
      <c r="I20" s="18">
        <v>30</v>
      </c>
      <c r="J20" s="22">
        <v>35</v>
      </c>
      <c r="K20" s="22">
        <v>65</v>
      </c>
      <c r="L20" s="22">
        <v>30</v>
      </c>
      <c r="M20" s="22">
        <v>35</v>
      </c>
      <c r="N20" s="18">
        <v>65</v>
      </c>
      <c r="O20" s="18">
        <v>30</v>
      </c>
      <c r="P20" s="18">
        <v>35</v>
      </c>
      <c r="Q20" s="17">
        <f t="shared" si="5"/>
        <v>0</v>
      </c>
      <c r="R20" s="17"/>
      <c r="S20" s="2">
        <f>VLOOKUP(B20,[3]Sheet1!$A$1:$C$186,3,0)</f>
        <v>63509</v>
      </c>
      <c r="T20" s="2">
        <f t="shared" si="4"/>
        <v>63.509</v>
      </c>
      <c r="U20" s="2">
        <v>65</v>
      </c>
      <c r="V20" s="2">
        <v>30</v>
      </c>
      <c r="W20" s="2">
        <v>35</v>
      </c>
      <c r="X20" s="2" t="e">
        <f>#REF!-D20</f>
        <v>#REF!</v>
      </c>
    </row>
    <row r="21" s="2" customFormat="1" ht="23.25" customHeight="1" spans="1:24">
      <c r="A21" s="17">
        <v>15</v>
      </c>
      <c r="B21" s="18" t="s">
        <v>906</v>
      </c>
      <c r="C21" s="18">
        <v>515</v>
      </c>
      <c r="D21" s="18">
        <f t="shared" si="2"/>
        <v>515</v>
      </c>
      <c r="E21" s="18">
        <v>300</v>
      </c>
      <c r="F21" s="18">
        <v>215</v>
      </c>
      <c r="G21" s="17">
        <v>230.61116</v>
      </c>
      <c r="H21" s="17">
        <f t="shared" si="3"/>
        <v>510</v>
      </c>
      <c r="I21" s="18">
        <v>295</v>
      </c>
      <c r="J21" s="22">
        <v>215</v>
      </c>
      <c r="K21" s="22">
        <v>510</v>
      </c>
      <c r="L21" s="22">
        <v>295</v>
      </c>
      <c r="M21" s="22">
        <v>215</v>
      </c>
      <c r="N21" s="18">
        <v>610</v>
      </c>
      <c r="O21" s="18">
        <v>295</v>
      </c>
      <c r="P21" s="18">
        <v>315</v>
      </c>
      <c r="Q21" s="17">
        <f t="shared" si="5"/>
        <v>100</v>
      </c>
      <c r="R21" s="17"/>
      <c r="S21" s="2">
        <f>VLOOKUP(B21,[3]Sheet1!$A$1:$C$186,3,0)</f>
        <v>230611.16</v>
      </c>
      <c r="T21" s="2">
        <f t="shared" si="4"/>
        <v>230.61116</v>
      </c>
      <c r="U21" s="2">
        <v>510</v>
      </c>
      <c r="V21" s="2">
        <v>295</v>
      </c>
      <c r="W21" s="2">
        <v>215</v>
      </c>
      <c r="X21" s="2" t="e">
        <f>#REF!-D21</f>
        <v>#REF!</v>
      </c>
    </row>
    <row r="22" s="2" customFormat="1" ht="23.25" customHeight="1" spans="1:24">
      <c r="A22" s="17">
        <v>16</v>
      </c>
      <c r="B22" s="18" t="s">
        <v>907</v>
      </c>
      <c r="C22" s="18">
        <v>146</v>
      </c>
      <c r="D22" s="18">
        <f t="shared" si="2"/>
        <v>113</v>
      </c>
      <c r="E22" s="18">
        <v>53</v>
      </c>
      <c r="F22" s="18">
        <v>60</v>
      </c>
      <c r="G22" s="17">
        <v>110.9</v>
      </c>
      <c r="H22" s="17">
        <f t="shared" si="3"/>
        <v>113</v>
      </c>
      <c r="I22" s="18">
        <v>53</v>
      </c>
      <c r="J22" s="22">
        <v>60</v>
      </c>
      <c r="K22" s="22">
        <v>113</v>
      </c>
      <c r="L22" s="22">
        <v>53</v>
      </c>
      <c r="M22" s="22">
        <v>60</v>
      </c>
      <c r="N22" s="18">
        <v>213</v>
      </c>
      <c r="O22" s="18">
        <v>83</v>
      </c>
      <c r="P22" s="18">
        <v>130</v>
      </c>
      <c r="Q22" s="17">
        <f t="shared" si="5"/>
        <v>100</v>
      </c>
      <c r="R22" s="17"/>
      <c r="S22" s="2">
        <f>VLOOKUP(B22,[3]Sheet1!$A$1:$C$186,3,0)</f>
        <v>110900</v>
      </c>
      <c r="T22" s="2">
        <f t="shared" si="4"/>
        <v>110.9</v>
      </c>
      <c r="U22" s="2">
        <v>113</v>
      </c>
      <c r="V22" s="2">
        <v>53</v>
      </c>
      <c r="W22" s="2">
        <v>60</v>
      </c>
      <c r="X22" s="2" t="e">
        <f>#REF!-D22</f>
        <v>#REF!</v>
      </c>
    </row>
    <row r="23" s="2" customFormat="1" ht="28" customHeight="1" spans="1:24">
      <c r="A23" s="17">
        <v>17</v>
      </c>
      <c r="B23" s="18" t="s">
        <v>908</v>
      </c>
      <c r="C23" s="18">
        <v>340</v>
      </c>
      <c r="D23" s="18">
        <f t="shared" si="2"/>
        <v>460</v>
      </c>
      <c r="E23" s="18">
        <v>110</v>
      </c>
      <c r="F23" s="18">
        <v>350</v>
      </c>
      <c r="G23" s="17">
        <v>292.06628</v>
      </c>
      <c r="H23" s="17">
        <f t="shared" si="3"/>
        <v>455</v>
      </c>
      <c r="I23" s="17">
        <v>105</v>
      </c>
      <c r="J23" s="19">
        <v>350</v>
      </c>
      <c r="K23" s="19">
        <v>455</v>
      </c>
      <c r="L23" s="19">
        <v>105</v>
      </c>
      <c r="M23" s="19">
        <v>350</v>
      </c>
      <c r="N23" s="17">
        <v>455</v>
      </c>
      <c r="O23" s="17">
        <v>105</v>
      </c>
      <c r="P23" s="17">
        <v>350</v>
      </c>
      <c r="Q23" s="17">
        <f t="shared" si="5"/>
        <v>0</v>
      </c>
      <c r="R23" s="17"/>
      <c r="S23" s="2" t="e">
        <f>VLOOKUP(B23,[3]Sheet1!$A$1:$C$186,3,0)</f>
        <v>#N/A</v>
      </c>
      <c r="T23" s="2" t="e">
        <f t="shared" si="4"/>
        <v>#N/A</v>
      </c>
      <c r="U23" s="2">
        <v>455</v>
      </c>
      <c r="V23" s="2">
        <v>105</v>
      </c>
      <c r="W23" s="2">
        <v>350</v>
      </c>
      <c r="X23" s="2" t="e">
        <f>#REF!-D23</f>
        <v>#REF!</v>
      </c>
    </row>
    <row r="24" s="2" customFormat="1" ht="23.25" customHeight="1" spans="1:24">
      <c r="A24" s="17">
        <v>18</v>
      </c>
      <c r="B24" s="18" t="s">
        <v>909</v>
      </c>
      <c r="C24" s="18">
        <v>38</v>
      </c>
      <c r="D24" s="18">
        <f t="shared" si="2"/>
        <v>38</v>
      </c>
      <c r="E24" s="18">
        <v>15</v>
      </c>
      <c r="F24" s="18">
        <v>23</v>
      </c>
      <c r="G24" s="17">
        <v>18.9532</v>
      </c>
      <c r="H24" s="17">
        <f t="shared" si="3"/>
        <v>38</v>
      </c>
      <c r="I24" s="18">
        <v>15</v>
      </c>
      <c r="J24" s="22">
        <v>23</v>
      </c>
      <c r="K24" s="22">
        <v>38</v>
      </c>
      <c r="L24" s="22">
        <v>15</v>
      </c>
      <c r="M24" s="22">
        <v>23</v>
      </c>
      <c r="N24" s="18">
        <v>38</v>
      </c>
      <c r="O24" s="18">
        <v>15</v>
      </c>
      <c r="P24" s="18">
        <v>23</v>
      </c>
      <c r="Q24" s="17">
        <f t="shared" ref="Q24:Q55" si="6">N24-K24</f>
        <v>0</v>
      </c>
      <c r="R24" s="17"/>
      <c r="S24" s="2">
        <f>VLOOKUP(B24,[3]Sheet1!$A$1:$C$186,3,0)</f>
        <v>18953.2</v>
      </c>
      <c r="T24" s="2">
        <f t="shared" si="4"/>
        <v>18.9532</v>
      </c>
      <c r="U24" s="2">
        <v>38</v>
      </c>
      <c r="V24" s="2">
        <v>15</v>
      </c>
      <c r="W24" s="2">
        <v>23</v>
      </c>
      <c r="X24" s="2" t="e">
        <f>#REF!-D24</f>
        <v>#REF!</v>
      </c>
    </row>
    <row r="25" s="2" customFormat="1" ht="23.25" customHeight="1" spans="1:24">
      <c r="A25" s="17">
        <v>19</v>
      </c>
      <c r="B25" s="18" t="s">
        <v>910</v>
      </c>
      <c r="C25" s="18">
        <v>36</v>
      </c>
      <c r="D25" s="18">
        <f t="shared" si="2"/>
        <v>30</v>
      </c>
      <c r="E25" s="18">
        <v>15</v>
      </c>
      <c r="F25" s="18">
        <v>15</v>
      </c>
      <c r="G25" s="17">
        <v>23.77539</v>
      </c>
      <c r="H25" s="17">
        <f t="shared" si="3"/>
        <v>30</v>
      </c>
      <c r="I25" s="18">
        <v>15</v>
      </c>
      <c r="J25" s="22">
        <v>15</v>
      </c>
      <c r="K25" s="22">
        <v>30</v>
      </c>
      <c r="L25" s="22">
        <v>15</v>
      </c>
      <c r="M25" s="22">
        <v>15</v>
      </c>
      <c r="N25" s="18">
        <v>30</v>
      </c>
      <c r="O25" s="18">
        <v>15</v>
      </c>
      <c r="P25" s="18">
        <v>15</v>
      </c>
      <c r="Q25" s="17">
        <f t="shared" si="6"/>
        <v>0</v>
      </c>
      <c r="R25" s="17"/>
      <c r="S25" s="2">
        <f>VLOOKUP(B25,[3]Sheet1!$A$1:$C$186,3,0)</f>
        <v>23775.39</v>
      </c>
      <c r="T25" s="2">
        <f t="shared" si="4"/>
        <v>23.77539</v>
      </c>
      <c r="U25" s="2">
        <v>30</v>
      </c>
      <c r="V25" s="2">
        <v>15</v>
      </c>
      <c r="W25" s="2">
        <v>15</v>
      </c>
      <c r="X25" s="2" t="e">
        <f>#REF!-D25</f>
        <v>#REF!</v>
      </c>
    </row>
    <row r="26" s="2" customFormat="1" ht="23.25" customHeight="1" spans="1:24">
      <c r="A26" s="17">
        <v>20</v>
      </c>
      <c r="B26" s="18" t="s">
        <v>911</v>
      </c>
      <c r="C26" s="18">
        <v>20</v>
      </c>
      <c r="D26" s="18">
        <f t="shared" si="2"/>
        <v>20</v>
      </c>
      <c r="E26" s="18">
        <v>10</v>
      </c>
      <c r="F26" s="18">
        <v>10</v>
      </c>
      <c r="G26" s="17">
        <v>8.89</v>
      </c>
      <c r="H26" s="17">
        <f t="shared" si="3"/>
        <v>20</v>
      </c>
      <c r="I26" s="18">
        <v>10</v>
      </c>
      <c r="J26" s="22">
        <v>10</v>
      </c>
      <c r="K26" s="22">
        <v>20</v>
      </c>
      <c r="L26" s="22">
        <v>10</v>
      </c>
      <c r="M26" s="22">
        <v>10</v>
      </c>
      <c r="N26" s="18">
        <v>20</v>
      </c>
      <c r="O26" s="18">
        <v>10</v>
      </c>
      <c r="P26" s="18">
        <v>10</v>
      </c>
      <c r="Q26" s="17">
        <f t="shared" si="6"/>
        <v>0</v>
      </c>
      <c r="R26" s="17"/>
      <c r="S26" s="2">
        <f>VLOOKUP(B26,[3]Sheet1!$A$1:$C$186,3,0)</f>
        <v>8890</v>
      </c>
      <c r="T26" s="2">
        <f t="shared" si="4"/>
        <v>8.89</v>
      </c>
      <c r="U26" s="2">
        <v>20</v>
      </c>
      <c r="V26" s="2">
        <v>10</v>
      </c>
      <c r="W26" s="2">
        <v>10</v>
      </c>
      <c r="X26" s="2" t="e">
        <f>#REF!-D26</f>
        <v>#REF!</v>
      </c>
    </row>
    <row r="27" s="2" customFormat="1" ht="23.25" customHeight="1" spans="1:24">
      <c r="A27" s="17">
        <v>21</v>
      </c>
      <c r="B27" s="18" t="s">
        <v>912</v>
      </c>
      <c r="C27" s="18">
        <v>9</v>
      </c>
      <c r="D27" s="18">
        <f t="shared" si="2"/>
        <v>16</v>
      </c>
      <c r="E27" s="18">
        <v>10</v>
      </c>
      <c r="F27" s="18">
        <v>6</v>
      </c>
      <c r="G27" s="17">
        <v>3.94</v>
      </c>
      <c r="H27" s="17">
        <f t="shared" si="3"/>
        <v>16</v>
      </c>
      <c r="I27" s="18">
        <v>10</v>
      </c>
      <c r="J27" s="22">
        <v>6</v>
      </c>
      <c r="K27" s="22">
        <v>16</v>
      </c>
      <c r="L27" s="22">
        <v>10</v>
      </c>
      <c r="M27" s="22">
        <v>6</v>
      </c>
      <c r="N27" s="18">
        <v>16</v>
      </c>
      <c r="O27" s="18">
        <v>10</v>
      </c>
      <c r="P27" s="18">
        <v>6</v>
      </c>
      <c r="Q27" s="17">
        <f t="shared" si="6"/>
        <v>0</v>
      </c>
      <c r="R27" s="17"/>
      <c r="S27" s="2">
        <f>VLOOKUP(B27,[3]Sheet1!$A$1:$C$186,3,0)</f>
        <v>3940</v>
      </c>
      <c r="T27" s="2">
        <f t="shared" si="4"/>
        <v>3.94</v>
      </c>
      <c r="U27" s="2">
        <v>16</v>
      </c>
      <c r="V27" s="2">
        <v>10</v>
      </c>
      <c r="W27" s="2">
        <v>6</v>
      </c>
      <c r="X27" s="2" t="e">
        <f>#REF!-D27</f>
        <v>#REF!</v>
      </c>
    </row>
    <row r="28" s="2" customFormat="1" ht="23.25" customHeight="1" spans="1:24">
      <c r="A28" s="17">
        <v>22</v>
      </c>
      <c r="B28" s="18" t="s">
        <v>913</v>
      </c>
      <c r="C28" s="18">
        <v>41</v>
      </c>
      <c r="D28" s="18">
        <f t="shared" si="2"/>
        <v>41</v>
      </c>
      <c r="E28" s="18">
        <v>16</v>
      </c>
      <c r="F28" s="18">
        <v>25</v>
      </c>
      <c r="G28" s="17">
        <v>15.2</v>
      </c>
      <c r="H28" s="17">
        <f t="shared" si="3"/>
        <v>41</v>
      </c>
      <c r="I28" s="18">
        <v>16</v>
      </c>
      <c r="J28" s="22">
        <v>25</v>
      </c>
      <c r="K28" s="22">
        <v>16</v>
      </c>
      <c r="L28" s="22">
        <v>16</v>
      </c>
      <c r="M28" s="22"/>
      <c r="N28" s="18">
        <v>16</v>
      </c>
      <c r="O28" s="18">
        <v>16</v>
      </c>
      <c r="P28" s="18"/>
      <c r="Q28" s="17">
        <f t="shared" si="6"/>
        <v>0</v>
      </c>
      <c r="R28" s="17"/>
      <c r="S28" s="2">
        <f>VLOOKUP(B28,[3]Sheet1!$A$1:$C$186,3,0)</f>
        <v>15200</v>
      </c>
      <c r="T28" s="2">
        <f t="shared" si="4"/>
        <v>15.2</v>
      </c>
      <c r="U28" s="2">
        <v>16</v>
      </c>
      <c r="V28" s="2">
        <v>16</v>
      </c>
      <c r="X28" s="2" t="e">
        <f>#REF!-D28</f>
        <v>#REF!</v>
      </c>
    </row>
    <row r="29" s="2" customFormat="1" ht="23.25" customHeight="1" spans="1:24">
      <c r="A29" s="17">
        <v>23</v>
      </c>
      <c r="B29" s="18" t="s">
        <v>914</v>
      </c>
      <c r="C29" s="18">
        <v>1000</v>
      </c>
      <c r="D29" s="18">
        <f t="shared" si="2"/>
        <v>1000</v>
      </c>
      <c r="E29" s="18">
        <v>500</v>
      </c>
      <c r="F29" s="18">
        <v>500</v>
      </c>
      <c r="G29" s="17">
        <v>680.23228</v>
      </c>
      <c r="H29" s="17">
        <f t="shared" si="3"/>
        <v>1000</v>
      </c>
      <c r="I29" s="18">
        <v>500</v>
      </c>
      <c r="J29" s="22">
        <v>500</v>
      </c>
      <c r="K29" s="22">
        <v>1000</v>
      </c>
      <c r="L29" s="22">
        <v>500</v>
      </c>
      <c r="M29" s="22">
        <v>500</v>
      </c>
      <c r="N29" s="18">
        <v>1000</v>
      </c>
      <c r="O29" s="18">
        <v>500</v>
      </c>
      <c r="P29" s="18">
        <v>500</v>
      </c>
      <c r="Q29" s="17">
        <f t="shared" si="6"/>
        <v>0</v>
      </c>
      <c r="R29" s="17"/>
      <c r="S29" s="2">
        <f>VLOOKUP(B29,[3]Sheet1!$A$1:$C$186,3,0)</f>
        <v>680232.28</v>
      </c>
      <c r="T29" s="2">
        <f t="shared" si="4"/>
        <v>680.23228</v>
      </c>
      <c r="U29" s="2">
        <v>1000</v>
      </c>
      <c r="V29" s="2">
        <v>500</v>
      </c>
      <c r="W29" s="2">
        <v>500</v>
      </c>
      <c r="X29" s="2" t="e">
        <f>#REF!-D29</f>
        <v>#REF!</v>
      </c>
    </row>
    <row r="30" s="2" customFormat="1" ht="23.25" customHeight="1" spans="1:24">
      <c r="A30" s="17">
        <v>24</v>
      </c>
      <c r="B30" s="18" t="s">
        <v>915</v>
      </c>
      <c r="C30" s="18">
        <v>18</v>
      </c>
      <c r="D30" s="18">
        <f t="shared" si="2"/>
        <v>22</v>
      </c>
      <c r="E30" s="18">
        <v>17</v>
      </c>
      <c r="F30" s="18">
        <v>5</v>
      </c>
      <c r="G30" s="17">
        <v>14.7486</v>
      </c>
      <c r="H30" s="17">
        <f t="shared" si="3"/>
        <v>22</v>
      </c>
      <c r="I30" s="18">
        <v>17</v>
      </c>
      <c r="J30" s="22">
        <v>5</v>
      </c>
      <c r="K30" s="22">
        <v>22</v>
      </c>
      <c r="L30" s="22">
        <v>17</v>
      </c>
      <c r="M30" s="22">
        <v>5</v>
      </c>
      <c r="N30" s="18">
        <v>22</v>
      </c>
      <c r="O30" s="18">
        <v>17</v>
      </c>
      <c r="P30" s="18">
        <v>5</v>
      </c>
      <c r="Q30" s="17">
        <f t="shared" si="6"/>
        <v>0</v>
      </c>
      <c r="R30" s="17"/>
      <c r="S30" s="2">
        <f>VLOOKUP(B30,[3]Sheet1!$A$1:$C$186,3,0)</f>
        <v>14748.6</v>
      </c>
      <c r="T30" s="2">
        <f t="shared" si="4"/>
        <v>14.7486</v>
      </c>
      <c r="U30" s="2">
        <v>22</v>
      </c>
      <c r="V30" s="2">
        <v>17</v>
      </c>
      <c r="W30" s="2">
        <v>5</v>
      </c>
      <c r="X30" s="2" t="e">
        <f>#REF!-D30</f>
        <v>#REF!</v>
      </c>
    </row>
    <row r="31" s="2" customFormat="1" ht="23.25" customHeight="1" spans="1:24">
      <c r="A31" s="17">
        <v>25</v>
      </c>
      <c r="B31" s="18" t="s">
        <v>916</v>
      </c>
      <c r="C31" s="18">
        <v>266</v>
      </c>
      <c r="D31" s="18">
        <f t="shared" si="2"/>
        <v>325</v>
      </c>
      <c r="E31" s="18">
        <v>220</v>
      </c>
      <c r="F31" s="18">
        <v>105</v>
      </c>
      <c r="G31" s="17">
        <v>173.9143</v>
      </c>
      <c r="H31" s="17">
        <f t="shared" si="3"/>
        <v>325</v>
      </c>
      <c r="I31" s="17">
        <v>220</v>
      </c>
      <c r="J31" s="19">
        <v>105</v>
      </c>
      <c r="K31" s="19">
        <v>325</v>
      </c>
      <c r="L31" s="19">
        <v>220</v>
      </c>
      <c r="M31" s="19">
        <v>105</v>
      </c>
      <c r="N31" s="17">
        <v>325</v>
      </c>
      <c r="O31" s="17">
        <v>220</v>
      </c>
      <c r="P31" s="17">
        <v>105</v>
      </c>
      <c r="Q31" s="17">
        <f t="shared" si="6"/>
        <v>0</v>
      </c>
      <c r="R31" s="17"/>
      <c r="S31" s="2">
        <f>VLOOKUP(B31,[3]Sheet1!$A$1:$C$186,3,0)</f>
        <v>173914.3</v>
      </c>
      <c r="T31" s="2">
        <f t="shared" si="4"/>
        <v>173.9143</v>
      </c>
      <c r="U31" s="2">
        <v>325</v>
      </c>
      <c r="V31" s="2">
        <v>220</v>
      </c>
      <c r="W31" s="2">
        <v>105</v>
      </c>
      <c r="X31" s="2" t="e">
        <f>#REF!-D31</f>
        <v>#REF!</v>
      </c>
    </row>
    <row r="32" s="2" customFormat="1" ht="23.25" customHeight="1" spans="1:24">
      <c r="A32" s="17">
        <v>26</v>
      </c>
      <c r="B32" s="18" t="s">
        <v>917</v>
      </c>
      <c r="C32" s="18">
        <v>190</v>
      </c>
      <c r="D32" s="18">
        <f t="shared" si="2"/>
        <v>190</v>
      </c>
      <c r="E32" s="18">
        <v>100</v>
      </c>
      <c r="F32" s="18">
        <v>90</v>
      </c>
      <c r="G32" s="17">
        <v>178.23462</v>
      </c>
      <c r="H32" s="17">
        <f t="shared" si="3"/>
        <v>190</v>
      </c>
      <c r="I32" s="18">
        <v>100</v>
      </c>
      <c r="J32" s="22">
        <v>90</v>
      </c>
      <c r="K32" s="22">
        <v>190</v>
      </c>
      <c r="L32" s="22">
        <v>100</v>
      </c>
      <c r="M32" s="22">
        <v>90</v>
      </c>
      <c r="N32" s="18">
        <v>190</v>
      </c>
      <c r="O32" s="18">
        <v>100</v>
      </c>
      <c r="P32" s="18">
        <v>90</v>
      </c>
      <c r="Q32" s="17">
        <f t="shared" si="6"/>
        <v>0</v>
      </c>
      <c r="R32" s="17"/>
      <c r="S32" s="2">
        <f>VLOOKUP(B32,[3]Sheet1!$A$1:$C$186,3,0)</f>
        <v>178234.62</v>
      </c>
      <c r="T32" s="2">
        <f t="shared" si="4"/>
        <v>178.23462</v>
      </c>
      <c r="U32" s="2">
        <v>190</v>
      </c>
      <c r="V32" s="2">
        <v>100</v>
      </c>
      <c r="W32" s="2">
        <v>90</v>
      </c>
      <c r="X32" s="2" t="e">
        <f>#REF!-D32</f>
        <v>#REF!</v>
      </c>
    </row>
    <row r="33" s="2" customFormat="1" ht="23.25" customHeight="1" spans="1:24">
      <c r="A33" s="17">
        <v>27</v>
      </c>
      <c r="B33" s="20" t="s">
        <v>252</v>
      </c>
      <c r="C33" s="18">
        <v>180</v>
      </c>
      <c r="D33" s="18">
        <f t="shared" si="2"/>
        <v>150</v>
      </c>
      <c r="E33" s="20">
        <v>100</v>
      </c>
      <c r="F33" s="21">
        <v>50</v>
      </c>
      <c r="G33" s="17">
        <v>107.8912</v>
      </c>
      <c r="H33" s="17">
        <f t="shared" si="3"/>
        <v>150</v>
      </c>
      <c r="I33" s="20">
        <v>100</v>
      </c>
      <c r="J33" s="21">
        <v>50</v>
      </c>
      <c r="K33" s="21">
        <v>150</v>
      </c>
      <c r="L33" s="21">
        <v>100</v>
      </c>
      <c r="M33" s="21">
        <v>50</v>
      </c>
      <c r="N33" s="18">
        <v>150</v>
      </c>
      <c r="O33" s="18">
        <v>100</v>
      </c>
      <c r="P33" s="18">
        <v>50</v>
      </c>
      <c r="Q33" s="17">
        <f t="shared" si="6"/>
        <v>0</v>
      </c>
      <c r="R33" s="17"/>
      <c r="S33" s="2">
        <f>VLOOKUP(B33,[3]Sheet1!$A$1:$C$186,3,0)</f>
        <v>107891.2</v>
      </c>
      <c r="T33" s="2">
        <f t="shared" si="4"/>
        <v>107.8912</v>
      </c>
      <c r="U33" s="2">
        <v>150</v>
      </c>
      <c r="V33" s="2">
        <v>100</v>
      </c>
      <c r="W33" s="2">
        <v>50</v>
      </c>
      <c r="X33" s="2" t="e">
        <f>#REF!-D33</f>
        <v>#REF!</v>
      </c>
    </row>
    <row r="34" s="2" customFormat="1" ht="23.25" customHeight="1" spans="1:24">
      <c r="A34" s="17">
        <v>28</v>
      </c>
      <c r="B34" s="18" t="s">
        <v>918</v>
      </c>
      <c r="C34" s="18">
        <v>200</v>
      </c>
      <c r="D34" s="18">
        <f t="shared" si="2"/>
        <v>200</v>
      </c>
      <c r="E34" s="18">
        <v>50</v>
      </c>
      <c r="F34" s="22">
        <v>150</v>
      </c>
      <c r="G34" s="17">
        <v>173.88256</v>
      </c>
      <c r="H34" s="17">
        <f t="shared" si="3"/>
        <v>200</v>
      </c>
      <c r="I34" s="18">
        <v>50</v>
      </c>
      <c r="J34" s="22">
        <v>150</v>
      </c>
      <c r="K34" s="22">
        <v>200</v>
      </c>
      <c r="L34" s="22">
        <v>50</v>
      </c>
      <c r="M34" s="22">
        <v>150</v>
      </c>
      <c r="N34" s="18">
        <v>200</v>
      </c>
      <c r="O34" s="18">
        <v>50</v>
      </c>
      <c r="P34" s="18">
        <v>150</v>
      </c>
      <c r="Q34" s="17">
        <f t="shared" si="6"/>
        <v>0</v>
      </c>
      <c r="R34" s="17"/>
      <c r="S34" s="2">
        <f>VLOOKUP(B34,[3]Sheet1!$A$1:$C$186,3,0)</f>
        <v>173882.56</v>
      </c>
      <c r="T34" s="2">
        <f t="shared" si="4"/>
        <v>173.88256</v>
      </c>
      <c r="U34" s="2">
        <v>200</v>
      </c>
      <c r="V34" s="2">
        <v>50</v>
      </c>
      <c r="W34" s="2">
        <v>150</v>
      </c>
      <c r="X34" s="2" t="e">
        <f>#REF!-D34</f>
        <v>#REF!</v>
      </c>
    </row>
    <row r="35" s="2" customFormat="1" ht="23.25" customHeight="1" spans="1:24">
      <c r="A35" s="17">
        <v>29</v>
      </c>
      <c r="B35" s="18" t="s">
        <v>919</v>
      </c>
      <c r="C35" s="18">
        <v>21</v>
      </c>
      <c r="D35" s="18">
        <f t="shared" si="2"/>
        <v>20</v>
      </c>
      <c r="E35" s="18">
        <v>10</v>
      </c>
      <c r="F35" s="22">
        <v>10</v>
      </c>
      <c r="G35" s="17">
        <v>5.764</v>
      </c>
      <c r="H35" s="17">
        <f t="shared" si="3"/>
        <v>20</v>
      </c>
      <c r="I35" s="18">
        <v>10</v>
      </c>
      <c r="J35" s="22">
        <v>10</v>
      </c>
      <c r="K35" s="22">
        <v>15</v>
      </c>
      <c r="L35" s="22">
        <v>10</v>
      </c>
      <c r="M35" s="22">
        <v>5</v>
      </c>
      <c r="N35" s="18">
        <v>15</v>
      </c>
      <c r="O35" s="18">
        <v>10</v>
      </c>
      <c r="P35" s="18">
        <v>5</v>
      </c>
      <c r="Q35" s="17">
        <f t="shared" si="6"/>
        <v>0</v>
      </c>
      <c r="R35" s="17"/>
      <c r="S35" s="2">
        <f>VLOOKUP(B35,[3]Sheet1!$A$1:$C$186,3,0)</f>
        <v>5764</v>
      </c>
      <c r="T35" s="2">
        <f t="shared" si="4"/>
        <v>5.764</v>
      </c>
      <c r="U35" s="2">
        <v>15</v>
      </c>
      <c r="V35" s="2">
        <v>10</v>
      </c>
      <c r="W35" s="2">
        <v>5</v>
      </c>
      <c r="X35" s="2" t="e">
        <f>#REF!-D35</f>
        <v>#REF!</v>
      </c>
    </row>
    <row r="36" s="2" customFormat="1" ht="23.25" customHeight="1" spans="1:24">
      <c r="A36" s="17">
        <v>30</v>
      </c>
      <c r="B36" s="18" t="s">
        <v>920</v>
      </c>
      <c r="C36" s="22">
        <v>32</v>
      </c>
      <c r="D36" s="18">
        <f t="shared" si="2"/>
        <v>27</v>
      </c>
      <c r="E36" s="18">
        <v>12</v>
      </c>
      <c r="F36" s="22">
        <v>15</v>
      </c>
      <c r="G36" s="17">
        <v>14.689</v>
      </c>
      <c r="H36" s="17">
        <f t="shared" si="3"/>
        <v>27</v>
      </c>
      <c r="I36" s="18">
        <v>12</v>
      </c>
      <c r="J36" s="22">
        <v>15</v>
      </c>
      <c r="K36" s="22">
        <v>20</v>
      </c>
      <c r="L36" s="22">
        <v>20</v>
      </c>
      <c r="M36" s="22"/>
      <c r="N36" s="18">
        <v>20</v>
      </c>
      <c r="O36" s="18">
        <v>20</v>
      </c>
      <c r="P36" s="18"/>
      <c r="Q36" s="17">
        <f t="shared" si="6"/>
        <v>0</v>
      </c>
      <c r="R36" s="17"/>
      <c r="S36" s="2">
        <f>VLOOKUP(B36,[3]Sheet1!$A$1:$C$186,3,0)</f>
        <v>14689</v>
      </c>
      <c r="T36" s="2">
        <f t="shared" si="4"/>
        <v>14.689</v>
      </c>
      <c r="U36" s="2">
        <v>20</v>
      </c>
      <c r="V36" s="2">
        <v>20</v>
      </c>
      <c r="X36" s="2" t="e">
        <f>#REF!-D36</f>
        <v>#REF!</v>
      </c>
    </row>
    <row r="37" s="2" customFormat="1" ht="23.25" customHeight="1" spans="1:24">
      <c r="A37" s="17">
        <v>31</v>
      </c>
      <c r="B37" s="18" t="s">
        <v>921</v>
      </c>
      <c r="C37" s="18">
        <v>60</v>
      </c>
      <c r="D37" s="18">
        <f t="shared" si="2"/>
        <v>60</v>
      </c>
      <c r="E37" s="18">
        <v>25</v>
      </c>
      <c r="F37" s="22">
        <v>35</v>
      </c>
      <c r="G37" s="17">
        <v>22.229</v>
      </c>
      <c r="H37" s="17">
        <f t="shared" si="3"/>
        <v>60</v>
      </c>
      <c r="I37" s="18">
        <v>25</v>
      </c>
      <c r="J37" s="22">
        <v>35</v>
      </c>
      <c r="K37" s="22">
        <v>60</v>
      </c>
      <c r="L37" s="22">
        <v>25</v>
      </c>
      <c r="M37" s="22">
        <v>35</v>
      </c>
      <c r="N37" s="18">
        <v>60</v>
      </c>
      <c r="O37" s="18">
        <v>25</v>
      </c>
      <c r="P37" s="18">
        <v>35</v>
      </c>
      <c r="Q37" s="17">
        <f t="shared" si="6"/>
        <v>0</v>
      </c>
      <c r="R37" s="17"/>
      <c r="S37" s="2">
        <f>VLOOKUP(B37,[3]Sheet1!$A$1:$C$186,3,0)</f>
        <v>22229</v>
      </c>
      <c r="T37" s="2">
        <f t="shared" si="4"/>
        <v>22.229</v>
      </c>
      <c r="U37" s="2">
        <v>60</v>
      </c>
      <c r="V37" s="2">
        <v>25</v>
      </c>
      <c r="W37" s="2">
        <v>35</v>
      </c>
      <c r="X37" s="2" t="e">
        <f>#REF!-D37</f>
        <v>#REF!</v>
      </c>
    </row>
    <row r="38" s="2" customFormat="1" ht="23.25" customHeight="1" spans="1:24">
      <c r="A38" s="17">
        <v>32</v>
      </c>
      <c r="B38" s="18" t="s">
        <v>922</v>
      </c>
      <c r="C38" s="22">
        <v>57.2</v>
      </c>
      <c r="D38" s="18">
        <f t="shared" si="2"/>
        <v>57.2</v>
      </c>
      <c r="E38" s="18">
        <v>21.8</v>
      </c>
      <c r="F38" s="22">
        <v>35.4</v>
      </c>
      <c r="G38" s="17">
        <v>48.21749</v>
      </c>
      <c r="H38" s="17">
        <f t="shared" si="3"/>
        <v>57.2</v>
      </c>
      <c r="I38" s="18">
        <v>21.8</v>
      </c>
      <c r="J38" s="22">
        <v>35.4</v>
      </c>
      <c r="K38" s="22">
        <v>57</v>
      </c>
      <c r="L38" s="22">
        <v>22</v>
      </c>
      <c r="M38" s="22">
        <v>35</v>
      </c>
      <c r="N38" s="18">
        <v>57</v>
      </c>
      <c r="O38" s="18">
        <v>22</v>
      </c>
      <c r="P38" s="18">
        <v>35</v>
      </c>
      <c r="Q38" s="17">
        <f t="shared" si="6"/>
        <v>0</v>
      </c>
      <c r="R38" s="17"/>
      <c r="S38" s="2">
        <f>VLOOKUP(B38,[3]Sheet1!$A$1:$C$186,3,0)</f>
        <v>48217.49</v>
      </c>
      <c r="T38" s="2">
        <f t="shared" si="4"/>
        <v>48.21749</v>
      </c>
      <c r="U38" s="2">
        <v>57</v>
      </c>
      <c r="V38" s="2">
        <v>22</v>
      </c>
      <c r="W38" s="2">
        <v>35</v>
      </c>
      <c r="X38" s="2" t="e">
        <f>#REF!-D38</f>
        <v>#REF!</v>
      </c>
    </row>
    <row r="39" s="2" customFormat="1" ht="23.25" customHeight="1" spans="1:24">
      <c r="A39" s="17">
        <v>33</v>
      </c>
      <c r="B39" s="18" t="s">
        <v>273</v>
      </c>
      <c r="C39" s="22">
        <v>59</v>
      </c>
      <c r="D39" s="18">
        <f t="shared" si="2"/>
        <v>58</v>
      </c>
      <c r="E39" s="18">
        <v>31.5</v>
      </c>
      <c r="F39" s="22">
        <v>26.5</v>
      </c>
      <c r="G39" s="17">
        <v>10.486</v>
      </c>
      <c r="H39" s="17">
        <f t="shared" si="3"/>
        <v>58</v>
      </c>
      <c r="I39" s="18">
        <v>31.5</v>
      </c>
      <c r="J39" s="22">
        <v>26.5</v>
      </c>
      <c r="K39" s="22">
        <v>59</v>
      </c>
      <c r="L39" s="22">
        <v>32</v>
      </c>
      <c r="M39" s="22">
        <v>27</v>
      </c>
      <c r="N39" s="18">
        <v>59</v>
      </c>
      <c r="O39" s="18">
        <v>32</v>
      </c>
      <c r="P39" s="18">
        <v>27</v>
      </c>
      <c r="Q39" s="17">
        <f t="shared" si="6"/>
        <v>0</v>
      </c>
      <c r="R39" s="17"/>
      <c r="S39" s="2">
        <f>VLOOKUP(B39,[3]Sheet1!$A$1:$C$186,3,0)</f>
        <v>10486</v>
      </c>
      <c r="T39" s="2">
        <f t="shared" si="4"/>
        <v>10.486</v>
      </c>
      <c r="U39" s="2">
        <v>59</v>
      </c>
      <c r="V39" s="2">
        <v>32</v>
      </c>
      <c r="W39" s="2">
        <v>27</v>
      </c>
      <c r="X39" s="2" t="e">
        <f>#REF!-D39</f>
        <v>#REF!</v>
      </c>
    </row>
    <row r="40" s="2" customFormat="1" ht="23.25" customHeight="1" spans="1:24">
      <c r="A40" s="17">
        <v>34</v>
      </c>
      <c r="B40" s="18" t="s">
        <v>923</v>
      </c>
      <c r="C40" s="22">
        <v>28</v>
      </c>
      <c r="D40" s="18">
        <f t="shared" si="2"/>
        <v>8</v>
      </c>
      <c r="E40" s="18">
        <v>8</v>
      </c>
      <c r="F40" s="22">
        <v>0</v>
      </c>
      <c r="G40" s="17">
        <v>7.2545</v>
      </c>
      <c r="H40" s="17">
        <f t="shared" si="3"/>
        <v>8</v>
      </c>
      <c r="I40" s="18">
        <v>8</v>
      </c>
      <c r="J40" s="22">
        <v>0</v>
      </c>
      <c r="K40" s="22">
        <v>8</v>
      </c>
      <c r="L40" s="22">
        <v>8</v>
      </c>
      <c r="M40" s="22"/>
      <c r="N40" s="18">
        <v>8</v>
      </c>
      <c r="O40" s="18">
        <v>8</v>
      </c>
      <c r="P40" s="18"/>
      <c r="Q40" s="17">
        <f t="shared" si="6"/>
        <v>0</v>
      </c>
      <c r="R40" s="17"/>
      <c r="S40" s="2">
        <f>VLOOKUP(B40,[3]Sheet1!$A$1:$C$186,3,0)</f>
        <v>7254.5</v>
      </c>
      <c r="T40" s="2">
        <f t="shared" si="4"/>
        <v>7.2545</v>
      </c>
      <c r="U40" s="2">
        <v>8</v>
      </c>
      <c r="V40" s="2">
        <v>8</v>
      </c>
      <c r="X40" s="2" t="e">
        <f>#REF!-D40</f>
        <v>#REF!</v>
      </c>
    </row>
    <row r="41" s="2" customFormat="1" ht="23.25" customHeight="1" spans="1:24">
      <c r="A41" s="17">
        <v>35</v>
      </c>
      <c r="B41" s="18" t="s">
        <v>924</v>
      </c>
      <c r="C41" s="22">
        <v>2040</v>
      </c>
      <c r="D41" s="18">
        <f t="shared" si="2"/>
        <v>3050</v>
      </c>
      <c r="E41" s="18">
        <v>300</v>
      </c>
      <c r="F41" s="22">
        <v>2750</v>
      </c>
      <c r="G41" s="17">
        <v>1134.2792</v>
      </c>
      <c r="H41" s="17">
        <f t="shared" si="3"/>
        <v>3045</v>
      </c>
      <c r="I41" s="17">
        <v>295</v>
      </c>
      <c r="J41" s="19">
        <v>2750</v>
      </c>
      <c r="K41" s="19">
        <v>3045</v>
      </c>
      <c r="L41" s="19">
        <v>295</v>
      </c>
      <c r="M41" s="19">
        <v>2750</v>
      </c>
      <c r="N41" s="17">
        <v>3045</v>
      </c>
      <c r="O41" s="17">
        <v>295</v>
      </c>
      <c r="P41" s="17">
        <v>2750</v>
      </c>
      <c r="Q41" s="17">
        <f t="shared" si="6"/>
        <v>0</v>
      </c>
      <c r="R41" s="17"/>
      <c r="S41" s="2">
        <f>VLOOKUP(B41,[3]Sheet1!$A$1:$C$186,3,0)</f>
        <v>1134279.2</v>
      </c>
      <c r="T41" s="2">
        <f t="shared" si="4"/>
        <v>1134.2792</v>
      </c>
      <c r="U41" s="2">
        <v>3045</v>
      </c>
      <c r="V41" s="2">
        <v>295</v>
      </c>
      <c r="W41" s="2">
        <v>2750</v>
      </c>
      <c r="X41" s="2" t="e">
        <f>#REF!-D41</f>
        <v>#REF!</v>
      </c>
    </row>
    <row r="42" s="2" customFormat="1" ht="23.25" customHeight="1" spans="1:24">
      <c r="A42" s="17">
        <v>36</v>
      </c>
      <c r="B42" s="18" t="s">
        <v>925</v>
      </c>
      <c r="C42" s="18">
        <v>720</v>
      </c>
      <c r="D42" s="18">
        <f t="shared" si="2"/>
        <v>640</v>
      </c>
      <c r="E42" s="18">
        <v>100</v>
      </c>
      <c r="F42" s="22">
        <v>540</v>
      </c>
      <c r="G42" s="17">
        <v>547.98551</v>
      </c>
      <c r="H42" s="17">
        <f t="shared" si="3"/>
        <v>640</v>
      </c>
      <c r="I42" s="18">
        <v>100</v>
      </c>
      <c r="J42" s="22">
        <v>540</v>
      </c>
      <c r="K42" s="22">
        <v>640</v>
      </c>
      <c r="L42" s="22">
        <v>100</v>
      </c>
      <c r="M42" s="22">
        <v>540</v>
      </c>
      <c r="N42" s="18">
        <v>640</v>
      </c>
      <c r="O42" s="18">
        <v>100</v>
      </c>
      <c r="P42" s="18">
        <v>540</v>
      </c>
      <c r="Q42" s="17">
        <f t="shared" si="6"/>
        <v>0</v>
      </c>
      <c r="R42" s="17"/>
      <c r="S42" s="2">
        <f>VLOOKUP(B42,[3]Sheet1!$A$1:$C$186,3,0)</f>
        <v>547985.51</v>
      </c>
      <c r="T42" s="2">
        <f t="shared" si="4"/>
        <v>547.98551</v>
      </c>
      <c r="U42" s="2">
        <v>640</v>
      </c>
      <c r="V42" s="2">
        <v>100</v>
      </c>
      <c r="W42" s="2">
        <v>540</v>
      </c>
      <c r="X42" s="2" t="e">
        <f>#REF!-D42</f>
        <v>#REF!</v>
      </c>
    </row>
    <row r="43" s="2" customFormat="1" ht="23.25" customHeight="1" spans="1:24">
      <c r="A43" s="17">
        <v>37</v>
      </c>
      <c r="B43" s="18" t="s">
        <v>926</v>
      </c>
      <c r="C43" s="22">
        <v>620</v>
      </c>
      <c r="D43" s="18">
        <f t="shared" si="2"/>
        <v>560</v>
      </c>
      <c r="E43" s="18">
        <v>240</v>
      </c>
      <c r="F43" s="22">
        <v>320</v>
      </c>
      <c r="G43" s="17">
        <v>391.48895</v>
      </c>
      <c r="H43" s="17">
        <f t="shared" si="3"/>
        <v>560</v>
      </c>
      <c r="I43" s="18">
        <v>240</v>
      </c>
      <c r="J43" s="22">
        <v>320</v>
      </c>
      <c r="K43" s="22">
        <v>560</v>
      </c>
      <c r="L43" s="22">
        <v>240</v>
      </c>
      <c r="M43" s="22">
        <v>320</v>
      </c>
      <c r="N43" s="18"/>
      <c r="O43" s="18"/>
      <c r="P43" s="18"/>
      <c r="Q43" s="17">
        <f t="shared" si="6"/>
        <v>-560</v>
      </c>
      <c r="R43" s="17" t="s">
        <v>927</v>
      </c>
      <c r="S43" s="2">
        <f>VLOOKUP(B43,[3]Sheet1!$A$1:$C$186,3,0)</f>
        <v>391488.95</v>
      </c>
      <c r="T43" s="2">
        <f t="shared" si="4"/>
        <v>391.48895</v>
      </c>
      <c r="U43" s="2">
        <v>560</v>
      </c>
      <c r="V43" s="2">
        <v>240</v>
      </c>
      <c r="W43" s="2">
        <v>320</v>
      </c>
      <c r="X43" s="2" t="e">
        <f>#REF!-D43</f>
        <v>#REF!</v>
      </c>
    </row>
    <row r="44" s="2" customFormat="1" ht="23.25" customHeight="1" spans="1:24">
      <c r="A44" s="17">
        <v>38</v>
      </c>
      <c r="B44" s="18" t="s">
        <v>330</v>
      </c>
      <c r="C44" s="18">
        <v>540</v>
      </c>
      <c r="D44" s="18">
        <f t="shared" si="2"/>
        <v>540</v>
      </c>
      <c r="E44" s="18">
        <v>130</v>
      </c>
      <c r="F44" s="22">
        <v>410</v>
      </c>
      <c r="G44" s="17">
        <v>458.66436</v>
      </c>
      <c r="H44" s="17">
        <f t="shared" si="3"/>
        <v>540</v>
      </c>
      <c r="I44" s="18">
        <v>130</v>
      </c>
      <c r="J44" s="22">
        <v>410</v>
      </c>
      <c r="K44" s="22">
        <v>540</v>
      </c>
      <c r="L44" s="22">
        <v>130</v>
      </c>
      <c r="M44" s="22">
        <v>410</v>
      </c>
      <c r="N44" s="18"/>
      <c r="O44" s="18"/>
      <c r="P44" s="18"/>
      <c r="Q44" s="17">
        <f t="shared" si="6"/>
        <v>-540</v>
      </c>
      <c r="R44" s="17" t="s">
        <v>927</v>
      </c>
      <c r="S44" s="2">
        <f>VLOOKUP(B44,[3]Sheet1!$A$1:$C$186,3,0)</f>
        <v>458664.36</v>
      </c>
      <c r="T44" s="2">
        <f t="shared" si="4"/>
        <v>458.66436</v>
      </c>
      <c r="U44" s="2">
        <v>540</v>
      </c>
      <c r="V44" s="2">
        <v>130</v>
      </c>
      <c r="W44" s="2">
        <v>410</v>
      </c>
      <c r="X44" s="2" t="e">
        <f>#REF!-D44</f>
        <v>#REF!</v>
      </c>
    </row>
    <row r="45" s="2" customFormat="1" ht="23.25" customHeight="1" spans="1:24">
      <c r="A45" s="17">
        <v>39</v>
      </c>
      <c r="B45" s="18" t="s">
        <v>928</v>
      </c>
      <c r="C45" s="18">
        <v>203.9</v>
      </c>
      <c r="D45" s="18">
        <f t="shared" si="2"/>
        <v>203.9</v>
      </c>
      <c r="E45" s="18">
        <v>74.4</v>
      </c>
      <c r="F45" s="22">
        <v>129.5</v>
      </c>
      <c r="G45" s="17">
        <v>91.30451</v>
      </c>
      <c r="H45" s="17">
        <f t="shared" si="3"/>
        <v>203.9</v>
      </c>
      <c r="I45" s="18">
        <v>74.4</v>
      </c>
      <c r="J45" s="22">
        <v>129.5</v>
      </c>
      <c r="K45" s="22">
        <v>204</v>
      </c>
      <c r="L45" s="22">
        <v>74</v>
      </c>
      <c r="M45" s="22">
        <v>130</v>
      </c>
      <c r="N45" s="18">
        <v>204</v>
      </c>
      <c r="O45" s="18">
        <v>74</v>
      </c>
      <c r="P45" s="18">
        <v>130</v>
      </c>
      <c r="Q45" s="17">
        <f t="shared" si="6"/>
        <v>0</v>
      </c>
      <c r="R45" s="17"/>
      <c r="S45" s="2">
        <f>VLOOKUP(B45,[3]Sheet1!$A$1:$C$186,3,0)</f>
        <v>91304.51</v>
      </c>
      <c r="T45" s="2">
        <f t="shared" si="4"/>
        <v>91.30451</v>
      </c>
      <c r="U45" s="2">
        <v>204</v>
      </c>
      <c r="V45" s="2">
        <v>74</v>
      </c>
      <c r="W45" s="2">
        <v>130</v>
      </c>
      <c r="X45" s="2" t="e">
        <f>#REF!-D45</f>
        <v>#REF!</v>
      </c>
    </row>
    <row r="46" s="2" customFormat="1" ht="23.25" customHeight="1" spans="1:24">
      <c r="A46" s="17">
        <v>40</v>
      </c>
      <c r="B46" s="18" t="s">
        <v>929</v>
      </c>
      <c r="C46" s="18">
        <v>195</v>
      </c>
      <c r="D46" s="18">
        <f t="shared" si="2"/>
        <v>195</v>
      </c>
      <c r="E46" s="18">
        <v>80</v>
      </c>
      <c r="F46" s="22">
        <v>115</v>
      </c>
      <c r="G46" s="17">
        <v>64.12491</v>
      </c>
      <c r="H46" s="17">
        <f t="shared" si="3"/>
        <v>195</v>
      </c>
      <c r="I46" s="18">
        <v>80</v>
      </c>
      <c r="J46" s="22">
        <v>115</v>
      </c>
      <c r="K46" s="22">
        <v>195</v>
      </c>
      <c r="L46" s="22">
        <v>80</v>
      </c>
      <c r="M46" s="22">
        <v>115</v>
      </c>
      <c r="N46" s="18">
        <v>371</v>
      </c>
      <c r="O46" s="18">
        <v>241</v>
      </c>
      <c r="P46" s="18">
        <v>130</v>
      </c>
      <c r="Q46" s="17">
        <f t="shared" si="6"/>
        <v>176</v>
      </c>
      <c r="R46" s="17"/>
      <c r="S46" s="2">
        <f>VLOOKUP(B46,[3]Sheet1!$A$1:$C$186,3,0)</f>
        <v>64124.91</v>
      </c>
      <c r="T46" s="2">
        <f t="shared" si="4"/>
        <v>64.12491</v>
      </c>
      <c r="U46" s="2">
        <v>195</v>
      </c>
      <c r="V46" s="2">
        <v>80</v>
      </c>
      <c r="W46" s="2">
        <v>115</v>
      </c>
      <c r="X46" s="2" t="e">
        <f>#REF!-D46</f>
        <v>#REF!</v>
      </c>
    </row>
    <row r="47" s="2" customFormat="1" ht="23.25" customHeight="1" spans="1:24">
      <c r="A47" s="17">
        <v>41</v>
      </c>
      <c r="B47" s="18" t="s">
        <v>930</v>
      </c>
      <c r="C47" s="22">
        <v>40</v>
      </c>
      <c r="D47" s="18">
        <f t="shared" si="2"/>
        <v>48</v>
      </c>
      <c r="E47" s="18">
        <v>15</v>
      </c>
      <c r="F47" s="22">
        <v>33</v>
      </c>
      <c r="G47" s="17">
        <v>18.86492</v>
      </c>
      <c r="H47" s="17">
        <f t="shared" si="3"/>
        <v>48</v>
      </c>
      <c r="I47" s="18">
        <v>15</v>
      </c>
      <c r="J47" s="22">
        <v>33</v>
      </c>
      <c r="K47" s="22">
        <v>30</v>
      </c>
      <c r="L47" s="22">
        <v>15</v>
      </c>
      <c r="M47" s="22">
        <v>15</v>
      </c>
      <c r="N47" s="18">
        <v>30</v>
      </c>
      <c r="O47" s="18">
        <v>15</v>
      </c>
      <c r="P47" s="18">
        <v>15</v>
      </c>
      <c r="Q47" s="17">
        <f t="shared" si="6"/>
        <v>0</v>
      </c>
      <c r="R47" s="17"/>
      <c r="S47" s="2">
        <f>VLOOKUP(B47,[3]Sheet1!$A$1:$C$186,3,0)</f>
        <v>18864.92</v>
      </c>
      <c r="T47" s="2">
        <f t="shared" si="4"/>
        <v>18.86492</v>
      </c>
      <c r="U47" s="2">
        <v>30</v>
      </c>
      <c r="V47" s="2">
        <v>15</v>
      </c>
      <c r="W47" s="2">
        <v>15</v>
      </c>
      <c r="X47" s="2" t="e">
        <f>#REF!-D47</f>
        <v>#REF!</v>
      </c>
    </row>
    <row r="48" s="2" customFormat="1" ht="23.25" customHeight="1" spans="1:24">
      <c r="A48" s="17">
        <v>42</v>
      </c>
      <c r="B48" s="18" t="s">
        <v>931</v>
      </c>
      <c r="C48" s="18">
        <v>650</v>
      </c>
      <c r="D48" s="18">
        <f t="shared" si="2"/>
        <v>600</v>
      </c>
      <c r="E48" s="18">
        <v>300</v>
      </c>
      <c r="F48" s="22">
        <v>300</v>
      </c>
      <c r="G48" s="17">
        <v>380.75476</v>
      </c>
      <c r="H48" s="17">
        <f t="shared" si="3"/>
        <v>600</v>
      </c>
      <c r="I48" s="18">
        <v>300</v>
      </c>
      <c r="J48" s="22">
        <v>300</v>
      </c>
      <c r="K48" s="22">
        <v>600</v>
      </c>
      <c r="L48" s="22">
        <v>300</v>
      </c>
      <c r="M48" s="22">
        <v>300</v>
      </c>
      <c r="N48" s="18">
        <v>750</v>
      </c>
      <c r="O48" s="18">
        <v>350</v>
      </c>
      <c r="P48" s="18">
        <v>400</v>
      </c>
      <c r="Q48" s="17">
        <f t="shared" si="6"/>
        <v>150</v>
      </c>
      <c r="R48" s="17"/>
      <c r="S48" s="2">
        <f>VLOOKUP(B48,[3]Sheet1!$A$1:$C$186,3,0)</f>
        <v>380754.76</v>
      </c>
      <c r="T48" s="2">
        <f t="shared" si="4"/>
        <v>380.75476</v>
      </c>
      <c r="U48" s="2">
        <v>600</v>
      </c>
      <c r="V48" s="2">
        <v>300</v>
      </c>
      <c r="W48" s="2">
        <v>300</v>
      </c>
      <c r="X48" s="2" t="e">
        <f>#REF!-D48</f>
        <v>#REF!</v>
      </c>
    </row>
    <row r="49" s="2" customFormat="1" ht="38.1" customHeight="1" spans="1:24">
      <c r="A49" s="17">
        <v>43</v>
      </c>
      <c r="B49" s="18" t="s">
        <v>932</v>
      </c>
      <c r="C49" s="22">
        <v>129</v>
      </c>
      <c r="D49" s="18">
        <f t="shared" si="2"/>
        <v>130</v>
      </c>
      <c r="E49" s="18">
        <v>70</v>
      </c>
      <c r="F49" s="22">
        <v>60</v>
      </c>
      <c r="G49" s="17">
        <v>130.12195</v>
      </c>
      <c r="H49" s="17">
        <f t="shared" si="3"/>
        <v>130</v>
      </c>
      <c r="I49" s="18">
        <v>70</v>
      </c>
      <c r="J49" s="22">
        <v>60</v>
      </c>
      <c r="K49" s="22">
        <v>130</v>
      </c>
      <c r="L49" s="22">
        <v>70</v>
      </c>
      <c r="M49" s="22">
        <v>60</v>
      </c>
      <c r="N49" s="18">
        <v>130</v>
      </c>
      <c r="O49" s="18">
        <v>70</v>
      </c>
      <c r="P49" s="18">
        <v>60</v>
      </c>
      <c r="Q49" s="17">
        <f t="shared" si="6"/>
        <v>0</v>
      </c>
      <c r="R49" s="17"/>
      <c r="S49" s="2">
        <f>VLOOKUP(B49,[3]Sheet1!$A$1:$C$186,3,0)</f>
        <v>130121.95</v>
      </c>
      <c r="T49" s="2">
        <f t="shared" si="4"/>
        <v>130.12195</v>
      </c>
      <c r="U49" s="2">
        <v>130</v>
      </c>
      <c r="V49" s="2">
        <v>70</v>
      </c>
      <c r="W49" s="2">
        <v>60</v>
      </c>
      <c r="X49" s="2" t="e">
        <f>#REF!-D49</f>
        <v>#REF!</v>
      </c>
    </row>
    <row r="50" s="2" customFormat="1" ht="23.25" customHeight="1" spans="1:24">
      <c r="A50" s="17">
        <v>44</v>
      </c>
      <c r="B50" s="18" t="s">
        <v>933</v>
      </c>
      <c r="C50" s="18">
        <v>130</v>
      </c>
      <c r="D50" s="18">
        <f t="shared" si="2"/>
        <v>87</v>
      </c>
      <c r="E50" s="18">
        <v>32</v>
      </c>
      <c r="F50" s="22">
        <v>55</v>
      </c>
      <c r="G50" s="17">
        <v>72.40287</v>
      </c>
      <c r="H50" s="17">
        <f t="shared" si="3"/>
        <v>87</v>
      </c>
      <c r="I50" s="18">
        <v>32</v>
      </c>
      <c r="J50" s="22">
        <v>55</v>
      </c>
      <c r="K50" s="22">
        <v>55</v>
      </c>
      <c r="L50" s="22">
        <v>26</v>
      </c>
      <c r="M50" s="22">
        <v>29</v>
      </c>
      <c r="N50" s="18">
        <v>55</v>
      </c>
      <c r="O50" s="18">
        <v>26</v>
      </c>
      <c r="P50" s="18">
        <v>29</v>
      </c>
      <c r="Q50" s="17">
        <f t="shared" si="6"/>
        <v>0</v>
      </c>
      <c r="R50" s="17"/>
      <c r="S50" s="2">
        <f>VLOOKUP(B50,[3]Sheet1!$A$1:$C$186,3,0)</f>
        <v>72402.87</v>
      </c>
      <c r="T50" s="2">
        <f t="shared" si="4"/>
        <v>72.40287</v>
      </c>
      <c r="U50" s="2">
        <v>55</v>
      </c>
      <c r="V50" s="2">
        <v>26</v>
      </c>
      <c r="W50" s="2">
        <v>29</v>
      </c>
      <c r="X50" s="2" t="e">
        <f>#REF!-D50</f>
        <v>#REF!</v>
      </c>
    </row>
    <row r="51" s="2" customFormat="1" ht="23.25" customHeight="1" spans="1:24">
      <c r="A51" s="17">
        <v>45</v>
      </c>
      <c r="B51" s="18" t="s">
        <v>934</v>
      </c>
      <c r="C51" s="18">
        <v>30</v>
      </c>
      <c r="D51" s="18">
        <f t="shared" si="2"/>
        <v>30</v>
      </c>
      <c r="E51" s="18">
        <v>15</v>
      </c>
      <c r="F51" s="22">
        <v>15</v>
      </c>
      <c r="G51" s="17">
        <v>17.73449</v>
      </c>
      <c r="H51" s="17">
        <f t="shared" si="3"/>
        <v>30</v>
      </c>
      <c r="I51" s="18">
        <v>15</v>
      </c>
      <c r="J51" s="22">
        <v>15</v>
      </c>
      <c r="K51" s="22">
        <v>30</v>
      </c>
      <c r="L51" s="22">
        <v>15</v>
      </c>
      <c r="M51" s="22">
        <v>15</v>
      </c>
      <c r="N51" s="18">
        <v>30</v>
      </c>
      <c r="O51" s="18">
        <v>15</v>
      </c>
      <c r="P51" s="18">
        <v>15</v>
      </c>
      <c r="Q51" s="17">
        <f t="shared" si="6"/>
        <v>0</v>
      </c>
      <c r="R51" s="17"/>
      <c r="S51" s="2">
        <f>VLOOKUP(B51,[3]Sheet1!$A$1:$C$186,3,0)</f>
        <v>17734.49</v>
      </c>
      <c r="T51" s="2">
        <f t="shared" si="4"/>
        <v>17.73449</v>
      </c>
      <c r="U51" s="2">
        <v>30</v>
      </c>
      <c r="V51" s="2">
        <v>15</v>
      </c>
      <c r="W51" s="2">
        <v>15</v>
      </c>
      <c r="X51" s="2" t="e">
        <f>#REF!-D51</f>
        <v>#REF!</v>
      </c>
    </row>
    <row r="52" s="2" customFormat="1" ht="23.25" customHeight="1" spans="1:24">
      <c r="A52" s="17">
        <v>46</v>
      </c>
      <c r="B52" s="18" t="s">
        <v>935</v>
      </c>
      <c r="C52" s="18">
        <v>55</v>
      </c>
      <c r="D52" s="18">
        <f t="shared" si="2"/>
        <v>55</v>
      </c>
      <c r="E52" s="18">
        <v>27</v>
      </c>
      <c r="F52" s="22">
        <v>28</v>
      </c>
      <c r="G52" s="17">
        <v>23.986</v>
      </c>
      <c r="H52" s="17">
        <f t="shared" si="3"/>
        <v>55</v>
      </c>
      <c r="I52" s="18">
        <v>27</v>
      </c>
      <c r="J52" s="22">
        <v>28</v>
      </c>
      <c r="K52" s="22">
        <v>55</v>
      </c>
      <c r="L52" s="22">
        <v>27</v>
      </c>
      <c r="M52" s="22">
        <v>28</v>
      </c>
      <c r="N52" s="18">
        <v>55</v>
      </c>
      <c r="O52" s="18">
        <v>27</v>
      </c>
      <c r="P52" s="18">
        <v>28</v>
      </c>
      <c r="Q52" s="17">
        <f t="shared" si="6"/>
        <v>0</v>
      </c>
      <c r="R52" s="17"/>
      <c r="S52" s="2">
        <f>VLOOKUP(B52,[3]Sheet1!$A$1:$C$186,3,0)</f>
        <v>23986</v>
      </c>
      <c r="T52" s="2">
        <f t="shared" si="4"/>
        <v>23.986</v>
      </c>
      <c r="U52" s="2">
        <v>55</v>
      </c>
      <c r="V52" s="2">
        <v>27</v>
      </c>
      <c r="W52" s="2">
        <v>28</v>
      </c>
      <c r="X52" s="2" t="e">
        <f>#REF!-D52</f>
        <v>#REF!</v>
      </c>
    </row>
    <row r="53" s="2" customFormat="1" ht="23.25" customHeight="1" spans="1:24">
      <c r="A53" s="17">
        <v>47</v>
      </c>
      <c r="B53" s="18" t="s">
        <v>936</v>
      </c>
      <c r="C53" s="18">
        <v>24.5</v>
      </c>
      <c r="D53" s="18">
        <f t="shared" si="2"/>
        <v>60</v>
      </c>
      <c r="E53" s="18">
        <v>30</v>
      </c>
      <c r="F53" s="22">
        <v>30</v>
      </c>
      <c r="G53" s="17">
        <v>17.988</v>
      </c>
      <c r="H53" s="17">
        <f t="shared" si="3"/>
        <v>60</v>
      </c>
      <c r="I53" s="18">
        <v>30</v>
      </c>
      <c r="J53" s="22">
        <v>30</v>
      </c>
      <c r="K53" s="22">
        <v>30</v>
      </c>
      <c r="L53" s="22">
        <v>30</v>
      </c>
      <c r="M53" s="22"/>
      <c r="N53" s="18">
        <v>30</v>
      </c>
      <c r="O53" s="18">
        <v>30</v>
      </c>
      <c r="P53" s="18"/>
      <c r="Q53" s="17">
        <f t="shared" si="6"/>
        <v>0</v>
      </c>
      <c r="R53" s="17"/>
      <c r="S53" s="2">
        <f>VLOOKUP(B53,[3]Sheet1!$A$1:$C$186,3,0)</f>
        <v>17988</v>
      </c>
      <c r="T53" s="2">
        <f t="shared" si="4"/>
        <v>17.988</v>
      </c>
      <c r="U53" s="2">
        <v>30</v>
      </c>
      <c r="V53" s="2">
        <v>30</v>
      </c>
      <c r="X53" s="2" t="e">
        <f>#REF!-D53</f>
        <v>#REF!</v>
      </c>
    </row>
    <row r="54" s="2" customFormat="1" ht="23.25" customHeight="1" spans="1:24">
      <c r="A54" s="17">
        <v>48</v>
      </c>
      <c r="B54" s="18" t="s">
        <v>937</v>
      </c>
      <c r="C54" s="18">
        <v>18</v>
      </c>
      <c r="D54" s="18">
        <f t="shared" si="2"/>
        <v>40</v>
      </c>
      <c r="E54" s="18">
        <v>30</v>
      </c>
      <c r="F54" s="22">
        <v>10</v>
      </c>
      <c r="G54" s="17">
        <v>6.894</v>
      </c>
      <c r="H54" s="17">
        <f t="shared" si="3"/>
        <v>40</v>
      </c>
      <c r="I54" s="18">
        <v>30</v>
      </c>
      <c r="J54" s="22">
        <v>10</v>
      </c>
      <c r="K54" s="22">
        <v>28</v>
      </c>
      <c r="L54" s="22">
        <v>18</v>
      </c>
      <c r="M54" s="22">
        <v>10</v>
      </c>
      <c r="N54" s="18">
        <v>28</v>
      </c>
      <c r="O54" s="18">
        <v>18</v>
      </c>
      <c r="P54" s="18">
        <v>10</v>
      </c>
      <c r="Q54" s="17">
        <f t="shared" si="6"/>
        <v>0</v>
      </c>
      <c r="R54" s="17"/>
      <c r="S54" s="2">
        <f>VLOOKUP(B54,[3]Sheet1!$A$1:$C$186,3,0)</f>
        <v>6894</v>
      </c>
      <c r="T54" s="2">
        <f t="shared" si="4"/>
        <v>6.894</v>
      </c>
      <c r="U54" s="2">
        <v>28</v>
      </c>
      <c r="V54" s="2">
        <v>18</v>
      </c>
      <c r="W54" s="2">
        <v>10</v>
      </c>
      <c r="X54" s="2" t="e">
        <f>#REF!-D54</f>
        <v>#REF!</v>
      </c>
    </row>
    <row r="55" s="2" customFormat="1" ht="23.25" customHeight="1" spans="1:24">
      <c r="A55" s="17">
        <v>49</v>
      </c>
      <c r="B55" s="18" t="s">
        <v>938</v>
      </c>
      <c r="C55" s="22">
        <v>65</v>
      </c>
      <c r="D55" s="18">
        <f t="shared" si="2"/>
        <v>30</v>
      </c>
      <c r="E55" s="18">
        <v>15</v>
      </c>
      <c r="F55" s="22">
        <v>15</v>
      </c>
      <c r="G55" s="17">
        <v>27.112</v>
      </c>
      <c r="H55" s="17">
        <f t="shared" si="3"/>
        <v>30</v>
      </c>
      <c r="I55" s="18">
        <v>15</v>
      </c>
      <c r="J55" s="22">
        <v>15</v>
      </c>
      <c r="K55" s="22">
        <v>30</v>
      </c>
      <c r="L55" s="22">
        <v>15</v>
      </c>
      <c r="M55" s="22">
        <v>15</v>
      </c>
      <c r="N55" s="18">
        <v>30</v>
      </c>
      <c r="O55" s="18">
        <v>15</v>
      </c>
      <c r="P55" s="18">
        <v>15</v>
      </c>
      <c r="Q55" s="17">
        <f t="shared" si="6"/>
        <v>0</v>
      </c>
      <c r="R55" s="17"/>
      <c r="S55" s="2">
        <f>VLOOKUP(B55,[3]Sheet1!$A$1:$C$186,3,0)</f>
        <v>27112</v>
      </c>
      <c r="T55" s="2">
        <f t="shared" si="4"/>
        <v>27.112</v>
      </c>
      <c r="U55" s="2">
        <v>30</v>
      </c>
      <c r="V55" s="2">
        <v>15</v>
      </c>
      <c r="W55" s="2">
        <v>15</v>
      </c>
      <c r="X55" s="2" t="e">
        <f>#REF!-D55</f>
        <v>#REF!</v>
      </c>
    </row>
    <row r="56" s="2" customFormat="1" ht="23.25" customHeight="1" spans="1:24">
      <c r="A56" s="17">
        <v>50</v>
      </c>
      <c r="B56" s="18" t="s">
        <v>939</v>
      </c>
      <c r="C56" s="22">
        <v>17</v>
      </c>
      <c r="D56" s="18">
        <f t="shared" si="2"/>
        <v>17</v>
      </c>
      <c r="E56" s="18">
        <v>7</v>
      </c>
      <c r="F56" s="22">
        <v>10</v>
      </c>
      <c r="G56" s="17">
        <v>22.378</v>
      </c>
      <c r="H56" s="17">
        <f t="shared" si="3"/>
        <v>17</v>
      </c>
      <c r="I56" s="18">
        <v>7</v>
      </c>
      <c r="J56" s="22">
        <v>10</v>
      </c>
      <c r="K56" s="22">
        <v>7</v>
      </c>
      <c r="L56" s="22">
        <v>7</v>
      </c>
      <c r="M56" s="22"/>
      <c r="N56" s="18">
        <v>7</v>
      </c>
      <c r="O56" s="18">
        <v>7</v>
      </c>
      <c r="P56" s="18"/>
      <c r="Q56" s="17">
        <f t="shared" ref="Q56:Q87" si="7">N56-K56</f>
        <v>0</v>
      </c>
      <c r="R56" s="17"/>
      <c r="S56" s="2">
        <f>VLOOKUP(B56,[3]Sheet1!$A$1:$C$186,3,0)</f>
        <v>22378</v>
      </c>
      <c r="T56" s="2">
        <f t="shared" si="4"/>
        <v>22.378</v>
      </c>
      <c r="U56" s="2">
        <v>7</v>
      </c>
      <c r="V56" s="2">
        <v>7</v>
      </c>
      <c r="X56" s="2" t="e">
        <f>#REF!-D56</f>
        <v>#REF!</v>
      </c>
    </row>
    <row r="57" s="2" customFormat="1" ht="23.25" customHeight="1" spans="1:24">
      <c r="A57" s="17">
        <v>51</v>
      </c>
      <c r="B57" s="18" t="s">
        <v>940</v>
      </c>
      <c r="C57" s="18">
        <v>115</v>
      </c>
      <c r="D57" s="18">
        <f t="shared" si="2"/>
        <v>115</v>
      </c>
      <c r="E57" s="18">
        <v>50</v>
      </c>
      <c r="F57" s="22">
        <v>65</v>
      </c>
      <c r="G57" s="17">
        <v>75.285</v>
      </c>
      <c r="H57" s="17">
        <f t="shared" si="3"/>
        <v>115</v>
      </c>
      <c r="I57" s="18">
        <v>50</v>
      </c>
      <c r="J57" s="22">
        <v>65</v>
      </c>
      <c r="K57" s="22">
        <v>110</v>
      </c>
      <c r="L57" s="22">
        <v>50</v>
      </c>
      <c r="M57" s="22">
        <v>60</v>
      </c>
      <c r="N57" s="18">
        <v>110</v>
      </c>
      <c r="O57" s="18">
        <v>50</v>
      </c>
      <c r="P57" s="18">
        <v>60</v>
      </c>
      <c r="Q57" s="17">
        <f t="shared" si="7"/>
        <v>0</v>
      </c>
      <c r="R57" s="17"/>
      <c r="S57" s="2">
        <f>VLOOKUP(B57,[3]Sheet1!$A$1:$C$186,3,0)</f>
        <v>75285</v>
      </c>
      <c r="T57" s="2">
        <f t="shared" si="4"/>
        <v>75.285</v>
      </c>
      <c r="U57" s="2">
        <v>110</v>
      </c>
      <c r="V57" s="2">
        <v>50</v>
      </c>
      <c r="W57" s="2">
        <v>60</v>
      </c>
      <c r="X57" s="2" t="e">
        <f>#REF!-D57</f>
        <v>#REF!</v>
      </c>
    </row>
    <row r="58" s="2" customFormat="1" ht="23.25" customHeight="1" spans="1:24">
      <c r="A58" s="17">
        <v>52</v>
      </c>
      <c r="B58" s="18" t="s">
        <v>941</v>
      </c>
      <c r="C58" s="18">
        <v>25</v>
      </c>
      <c r="D58" s="18">
        <f t="shared" si="2"/>
        <v>22</v>
      </c>
      <c r="E58" s="18">
        <v>7</v>
      </c>
      <c r="F58" s="22">
        <v>15</v>
      </c>
      <c r="G58" s="17">
        <v>5.879</v>
      </c>
      <c r="H58" s="17">
        <f t="shared" si="3"/>
        <v>22</v>
      </c>
      <c r="I58" s="18">
        <v>7</v>
      </c>
      <c r="J58" s="22">
        <v>15</v>
      </c>
      <c r="K58" s="22">
        <v>3</v>
      </c>
      <c r="L58" s="22">
        <v>3</v>
      </c>
      <c r="M58" s="22"/>
      <c r="N58" s="18">
        <v>3</v>
      </c>
      <c r="O58" s="18">
        <v>3</v>
      </c>
      <c r="P58" s="18"/>
      <c r="Q58" s="17">
        <f t="shared" si="7"/>
        <v>0</v>
      </c>
      <c r="R58" s="17"/>
      <c r="S58" s="2">
        <f>VLOOKUP(B58,[3]Sheet1!$A$1:$C$186,3,0)</f>
        <v>5879</v>
      </c>
      <c r="T58" s="2">
        <f t="shared" si="4"/>
        <v>5.879</v>
      </c>
      <c r="U58" s="2">
        <v>3</v>
      </c>
      <c r="V58" s="2">
        <v>3</v>
      </c>
      <c r="X58" s="2" t="e">
        <f>#REF!-D58</f>
        <v>#REF!</v>
      </c>
    </row>
    <row r="59" s="2" customFormat="1" ht="23.25" customHeight="1" spans="1:24">
      <c r="A59" s="17">
        <v>53</v>
      </c>
      <c r="B59" s="18" t="s">
        <v>942</v>
      </c>
      <c r="C59" s="22">
        <v>155</v>
      </c>
      <c r="D59" s="18">
        <f t="shared" si="2"/>
        <v>150</v>
      </c>
      <c r="E59" s="18">
        <v>100</v>
      </c>
      <c r="F59" s="22">
        <v>50</v>
      </c>
      <c r="G59" s="17">
        <v>92.53082</v>
      </c>
      <c r="H59" s="17">
        <f t="shared" si="3"/>
        <v>150</v>
      </c>
      <c r="I59" s="18">
        <v>100</v>
      </c>
      <c r="J59" s="22">
        <v>50</v>
      </c>
      <c r="K59" s="22">
        <v>135</v>
      </c>
      <c r="L59" s="22">
        <v>90</v>
      </c>
      <c r="M59" s="22">
        <v>45</v>
      </c>
      <c r="N59" s="18">
        <v>135</v>
      </c>
      <c r="O59" s="18">
        <v>90</v>
      </c>
      <c r="P59" s="18">
        <v>45</v>
      </c>
      <c r="Q59" s="17">
        <f t="shared" si="7"/>
        <v>0</v>
      </c>
      <c r="R59" s="17"/>
      <c r="S59" s="2">
        <f>VLOOKUP(B59,[3]Sheet1!$A$1:$C$186,3,0)</f>
        <v>92530.82</v>
      </c>
      <c r="T59" s="2">
        <f t="shared" si="4"/>
        <v>92.53082</v>
      </c>
      <c r="U59" s="2">
        <v>135</v>
      </c>
      <c r="V59" s="2">
        <v>90</v>
      </c>
      <c r="W59" s="2">
        <v>45</v>
      </c>
      <c r="X59" s="2" t="e">
        <f>#REF!-D59</f>
        <v>#REF!</v>
      </c>
    </row>
    <row r="60" s="2" customFormat="1" ht="23.25" customHeight="1" spans="1:24">
      <c r="A60" s="17">
        <v>54</v>
      </c>
      <c r="B60" s="18" t="s">
        <v>943</v>
      </c>
      <c r="C60" s="22">
        <v>39</v>
      </c>
      <c r="D60" s="18">
        <f t="shared" si="2"/>
        <v>37</v>
      </c>
      <c r="E60" s="18">
        <v>22</v>
      </c>
      <c r="F60" s="22">
        <v>15</v>
      </c>
      <c r="G60" s="17">
        <v>12.171</v>
      </c>
      <c r="H60" s="17">
        <f t="shared" si="3"/>
        <v>37</v>
      </c>
      <c r="I60" s="18">
        <v>22</v>
      </c>
      <c r="J60" s="22">
        <v>15</v>
      </c>
      <c r="K60" s="22">
        <v>27</v>
      </c>
      <c r="L60" s="22">
        <v>22</v>
      </c>
      <c r="M60" s="22">
        <v>5</v>
      </c>
      <c r="N60" s="18">
        <v>27</v>
      </c>
      <c r="O60" s="18">
        <v>22</v>
      </c>
      <c r="P60" s="18">
        <v>5</v>
      </c>
      <c r="Q60" s="17">
        <f t="shared" si="7"/>
        <v>0</v>
      </c>
      <c r="R60" s="17"/>
      <c r="S60" s="2">
        <f>VLOOKUP(B60,[3]Sheet1!$A$1:$C$186,3,0)</f>
        <v>12171</v>
      </c>
      <c r="T60" s="2">
        <f t="shared" si="4"/>
        <v>12.171</v>
      </c>
      <c r="U60" s="2">
        <v>27</v>
      </c>
      <c r="V60" s="2">
        <v>22</v>
      </c>
      <c r="W60" s="2">
        <v>5</v>
      </c>
      <c r="X60" s="2" t="e">
        <f>#REF!-D60</f>
        <v>#REF!</v>
      </c>
    </row>
    <row r="61" s="2" customFormat="1" ht="23.25" customHeight="1" spans="1:24">
      <c r="A61" s="17">
        <v>55</v>
      </c>
      <c r="B61" s="18" t="s">
        <v>944</v>
      </c>
      <c r="C61" s="18">
        <v>34</v>
      </c>
      <c r="D61" s="18">
        <f t="shared" si="2"/>
        <v>33</v>
      </c>
      <c r="E61" s="18">
        <v>18</v>
      </c>
      <c r="F61" s="22">
        <v>15</v>
      </c>
      <c r="G61" s="17">
        <v>5.3369</v>
      </c>
      <c r="H61" s="17">
        <f t="shared" si="3"/>
        <v>33</v>
      </c>
      <c r="I61" s="18">
        <v>18</v>
      </c>
      <c r="J61" s="22">
        <v>15</v>
      </c>
      <c r="K61" s="22">
        <v>15</v>
      </c>
      <c r="L61" s="22">
        <v>15</v>
      </c>
      <c r="M61" s="22"/>
      <c r="N61" s="18">
        <v>15</v>
      </c>
      <c r="O61" s="18">
        <v>15</v>
      </c>
      <c r="P61" s="18"/>
      <c r="Q61" s="17">
        <f t="shared" si="7"/>
        <v>0</v>
      </c>
      <c r="R61" s="17"/>
      <c r="S61" s="2">
        <f>VLOOKUP(B61,[3]Sheet1!$A$1:$C$186,3,0)</f>
        <v>5336.9</v>
      </c>
      <c r="T61" s="2">
        <f t="shared" si="4"/>
        <v>5.3369</v>
      </c>
      <c r="U61" s="2">
        <v>15</v>
      </c>
      <c r="V61" s="2">
        <v>15</v>
      </c>
      <c r="X61" s="2" t="e">
        <f>#REF!-D61</f>
        <v>#REF!</v>
      </c>
    </row>
    <row r="62" s="2" customFormat="1" ht="23.25" customHeight="1" spans="1:24">
      <c r="A62" s="17">
        <v>56</v>
      </c>
      <c r="B62" s="18" t="s">
        <v>945</v>
      </c>
      <c r="C62" s="18">
        <v>33</v>
      </c>
      <c r="D62" s="18">
        <f t="shared" si="2"/>
        <v>33</v>
      </c>
      <c r="E62" s="18">
        <v>11</v>
      </c>
      <c r="F62" s="22">
        <v>22</v>
      </c>
      <c r="G62" s="17">
        <v>2.12</v>
      </c>
      <c r="H62" s="17">
        <f t="shared" si="3"/>
        <v>33</v>
      </c>
      <c r="I62" s="18">
        <v>11</v>
      </c>
      <c r="J62" s="22">
        <v>22</v>
      </c>
      <c r="K62" s="22">
        <v>11</v>
      </c>
      <c r="L62" s="22">
        <v>11</v>
      </c>
      <c r="M62" s="22"/>
      <c r="N62" s="18">
        <v>11</v>
      </c>
      <c r="O62" s="18">
        <v>11</v>
      </c>
      <c r="P62" s="18"/>
      <c r="Q62" s="17">
        <f t="shared" si="7"/>
        <v>0</v>
      </c>
      <c r="R62" s="17"/>
      <c r="S62" s="2">
        <f>VLOOKUP(B62,[3]Sheet1!$A$1:$C$186,3,0)</f>
        <v>2120</v>
      </c>
      <c r="T62" s="2">
        <f t="shared" si="4"/>
        <v>2.12</v>
      </c>
      <c r="U62" s="2">
        <v>11</v>
      </c>
      <c r="V62" s="2">
        <v>11</v>
      </c>
      <c r="X62" s="2" t="e">
        <f>#REF!-D62</f>
        <v>#REF!</v>
      </c>
    </row>
    <row r="63" s="2" customFormat="1" ht="23.25" customHeight="1" spans="1:24">
      <c r="A63" s="17">
        <v>57</v>
      </c>
      <c r="B63" s="18" t="s">
        <v>946</v>
      </c>
      <c r="C63" s="22">
        <v>40</v>
      </c>
      <c r="D63" s="18">
        <f t="shared" si="2"/>
        <v>32</v>
      </c>
      <c r="E63" s="18">
        <v>22</v>
      </c>
      <c r="F63" s="22">
        <v>10</v>
      </c>
      <c r="G63" s="17">
        <v>25.063</v>
      </c>
      <c r="H63" s="17">
        <f t="shared" si="3"/>
        <v>32</v>
      </c>
      <c r="I63" s="18">
        <v>22</v>
      </c>
      <c r="J63" s="22">
        <v>10</v>
      </c>
      <c r="K63" s="22">
        <v>32</v>
      </c>
      <c r="L63" s="22">
        <v>22</v>
      </c>
      <c r="M63" s="22">
        <v>10</v>
      </c>
      <c r="N63" s="18">
        <v>32</v>
      </c>
      <c r="O63" s="18">
        <v>22</v>
      </c>
      <c r="P63" s="18">
        <v>10</v>
      </c>
      <c r="Q63" s="17">
        <f t="shared" si="7"/>
        <v>0</v>
      </c>
      <c r="R63" s="17"/>
      <c r="S63" s="2">
        <f>VLOOKUP(B63,[3]Sheet1!$A$1:$C$186,3,0)</f>
        <v>25063</v>
      </c>
      <c r="T63" s="2">
        <f t="shared" si="4"/>
        <v>25.063</v>
      </c>
      <c r="U63" s="2">
        <v>32</v>
      </c>
      <c r="V63" s="2">
        <v>22</v>
      </c>
      <c r="W63" s="2">
        <v>10</v>
      </c>
      <c r="X63" s="2" t="e">
        <f>#REF!-D63</f>
        <v>#REF!</v>
      </c>
    </row>
    <row r="64" s="2" customFormat="1" ht="23.25" customHeight="1" spans="1:24">
      <c r="A64" s="17">
        <v>58</v>
      </c>
      <c r="B64" s="18" t="s">
        <v>947</v>
      </c>
      <c r="C64" s="22">
        <v>6.4</v>
      </c>
      <c r="D64" s="18">
        <f t="shared" si="2"/>
        <v>2.9</v>
      </c>
      <c r="E64" s="18">
        <v>2.9</v>
      </c>
      <c r="F64" s="22">
        <v>0</v>
      </c>
      <c r="G64" s="17">
        <v>2.861</v>
      </c>
      <c r="H64" s="17">
        <f t="shared" si="3"/>
        <v>2.9</v>
      </c>
      <c r="I64" s="18">
        <v>2.9</v>
      </c>
      <c r="J64" s="22">
        <v>0</v>
      </c>
      <c r="K64" s="22">
        <v>3</v>
      </c>
      <c r="L64" s="22">
        <v>3</v>
      </c>
      <c r="M64" s="22"/>
      <c r="N64" s="18">
        <v>3</v>
      </c>
      <c r="O64" s="18">
        <v>3</v>
      </c>
      <c r="P64" s="18"/>
      <c r="Q64" s="17">
        <f t="shared" si="7"/>
        <v>0</v>
      </c>
      <c r="R64" s="17"/>
      <c r="S64" s="2">
        <f>VLOOKUP(B64,[3]Sheet1!$A$1:$C$186,3,0)</f>
        <v>2861</v>
      </c>
      <c r="T64" s="2">
        <f t="shared" si="4"/>
        <v>2.861</v>
      </c>
      <c r="U64" s="2">
        <v>3</v>
      </c>
      <c r="V64" s="2">
        <v>3</v>
      </c>
      <c r="X64" s="2" t="e">
        <f>#REF!-D64</f>
        <v>#REF!</v>
      </c>
    </row>
    <row r="65" s="2" customFormat="1" ht="23.25" customHeight="1" spans="1:24">
      <c r="A65" s="17">
        <v>59</v>
      </c>
      <c r="B65" s="18" t="s">
        <v>948</v>
      </c>
      <c r="C65" s="18">
        <v>1</v>
      </c>
      <c r="D65" s="18">
        <f t="shared" si="2"/>
        <v>1</v>
      </c>
      <c r="E65" s="17">
        <v>1</v>
      </c>
      <c r="F65" s="19">
        <v>0</v>
      </c>
      <c r="G65" s="17">
        <v>0</v>
      </c>
      <c r="H65" s="17">
        <f t="shared" si="3"/>
        <v>1</v>
      </c>
      <c r="I65" s="17">
        <v>1</v>
      </c>
      <c r="J65" s="19">
        <v>0</v>
      </c>
      <c r="K65" s="19">
        <v>1</v>
      </c>
      <c r="L65" s="19">
        <v>1</v>
      </c>
      <c r="M65" s="19"/>
      <c r="N65" s="17">
        <v>1</v>
      </c>
      <c r="O65" s="17">
        <v>1</v>
      </c>
      <c r="P65" s="17"/>
      <c r="Q65" s="17">
        <f t="shared" si="7"/>
        <v>0</v>
      </c>
      <c r="R65" s="17"/>
      <c r="S65" s="2">
        <f>VLOOKUP(B65,[3]Sheet1!$A$1:$C$186,3,0)</f>
        <v>0</v>
      </c>
      <c r="T65" s="2">
        <f t="shared" si="4"/>
        <v>0</v>
      </c>
      <c r="U65" s="2">
        <v>1</v>
      </c>
      <c r="V65" s="2">
        <v>1</v>
      </c>
      <c r="X65" s="2" t="e">
        <f>#REF!-D65</f>
        <v>#REF!</v>
      </c>
    </row>
    <row r="66" s="2" customFormat="1" ht="23.25" customHeight="1" spans="1:24">
      <c r="A66" s="17">
        <v>60</v>
      </c>
      <c r="B66" s="18" t="s">
        <v>949</v>
      </c>
      <c r="C66" s="22">
        <v>159</v>
      </c>
      <c r="D66" s="18">
        <f t="shared" si="2"/>
        <v>152</v>
      </c>
      <c r="E66" s="18">
        <v>75</v>
      </c>
      <c r="F66" s="22">
        <v>77</v>
      </c>
      <c r="G66" s="17">
        <v>127.86187</v>
      </c>
      <c r="H66" s="17">
        <f t="shared" si="3"/>
        <v>152</v>
      </c>
      <c r="I66" s="18">
        <v>75</v>
      </c>
      <c r="J66" s="22">
        <v>77</v>
      </c>
      <c r="K66" s="22">
        <v>152</v>
      </c>
      <c r="L66" s="22">
        <v>75</v>
      </c>
      <c r="M66" s="22">
        <v>77</v>
      </c>
      <c r="N66" s="18">
        <v>152</v>
      </c>
      <c r="O66" s="18">
        <v>75</v>
      </c>
      <c r="P66" s="18">
        <v>77</v>
      </c>
      <c r="Q66" s="17">
        <f t="shared" si="7"/>
        <v>0</v>
      </c>
      <c r="R66" s="17"/>
      <c r="S66" s="2">
        <f>VLOOKUP(B66,[3]Sheet1!$A$1:$C$186,3,0)</f>
        <v>127861.87</v>
      </c>
      <c r="T66" s="2">
        <f t="shared" si="4"/>
        <v>127.86187</v>
      </c>
      <c r="U66" s="2">
        <v>152</v>
      </c>
      <c r="V66" s="2">
        <v>75</v>
      </c>
      <c r="W66" s="2">
        <v>77</v>
      </c>
      <c r="X66" s="2" t="e">
        <f>#REF!-D66</f>
        <v>#REF!</v>
      </c>
    </row>
    <row r="67" s="2" customFormat="1" ht="23.25" customHeight="1" spans="1:24">
      <c r="A67" s="17">
        <v>61</v>
      </c>
      <c r="B67" s="18" t="s">
        <v>950</v>
      </c>
      <c r="C67" s="22">
        <v>42.7</v>
      </c>
      <c r="D67" s="18">
        <f t="shared" si="2"/>
        <v>80</v>
      </c>
      <c r="E67" s="18">
        <v>40</v>
      </c>
      <c r="F67" s="22">
        <v>40</v>
      </c>
      <c r="G67" s="17">
        <v>25.41028</v>
      </c>
      <c r="H67" s="17">
        <f t="shared" si="3"/>
        <v>75</v>
      </c>
      <c r="I67" s="17">
        <v>35</v>
      </c>
      <c r="J67" s="19">
        <v>40</v>
      </c>
      <c r="K67" s="19">
        <v>75</v>
      </c>
      <c r="L67" s="19">
        <v>35</v>
      </c>
      <c r="M67" s="19">
        <v>40</v>
      </c>
      <c r="N67" s="17">
        <v>75</v>
      </c>
      <c r="O67" s="17">
        <v>35</v>
      </c>
      <c r="P67" s="17">
        <v>40</v>
      </c>
      <c r="Q67" s="17">
        <f t="shared" si="7"/>
        <v>0</v>
      </c>
      <c r="R67" s="17"/>
      <c r="S67" s="2">
        <f>VLOOKUP(B67,[3]Sheet1!$A$1:$C$186,3,0)</f>
        <v>25410.28</v>
      </c>
      <c r="T67" s="2">
        <f t="shared" si="4"/>
        <v>25.41028</v>
      </c>
      <c r="U67" s="2">
        <v>75</v>
      </c>
      <c r="V67" s="2">
        <v>35</v>
      </c>
      <c r="W67" s="2">
        <v>40</v>
      </c>
      <c r="X67" s="2" t="e">
        <f>#REF!-D67</f>
        <v>#REF!</v>
      </c>
    </row>
    <row r="68" s="2" customFormat="1" ht="23.25" customHeight="1" spans="1:24">
      <c r="A68" s="17">
        <v>62</v>
      </c>
      <c r="B68" s="18" t="s">
        <v>951</v>
      </c>
      <c r="C68" s="18">
        <v>361</v>
      </c>
      <c r="D68" s="18">
        <f t="shared" si="2"/>
        <v>361</v>
      </c>
      <c r="E68" s="18">
        <v>217</v>
      </c>
      <c r="F68" s="22">
        <v>144</v>
      </c>
      <c r="G68" s="17">
        <v>166.28812</v>
      </c>
      <c r="H68" s="17">
        <f t="shared" si="3"/>
        <v>361</v>
      </c>
      <c r="I68" s="18">
        <v>217</v>
      </c>
      <c r="J68" s="22">
        <v>144</v>
      </c>
      <c r="K68" s="22">
        <v>361</v>
      </c>
      <c r="L68" s="22">
        <v>217</v>
      </c>
      <c r="M68" s="22">
        <v>144</v>
      </c>
      <c r="N68" s="18">
        <v>361</v>
      </c>
      <c r="O68" s="18">
        <v>217</v>
      </c>
      <c r="P68" s="18">
        <v>144</v>
      </c>
      <c r="Q68" s="17">
        <f t="shared" si="7"/>
        <v>0</v>
      </c>
      <c r="R68" s="17"/>
      <c r="S68" s="2">
        <f>VLOOKUP(B68,[3]Sheet1!$A$1:$C$186,3,0)</f>
        <v>166288.12</v>
      </c>
      <c r="T68" s="2">
        <f t="shared" si="4"/>
        <v>166.28812</v>
      </c>
      <c r="U68" s="2">
        <v>361</v>
      </c>
      <c r="V68" s="2">
        <v>217</v>
      </c>
      <c r="W68" s="2">
        <v>144</v>
      </c>
      <c r="X68" s="2" t="e">
        <f>#REF!-D68</f>
        <v>#REF!</v>
      </c>
    </row>
    <row r="69" s="2" customFormat="1" ht="23.25" customHeight="1" spans="1:24">
      <c r="A69" s="17">
        <v>63</v>
      </c>
      <c r="B69" s="18" t="s">
        <v>952</v>
      </c>
      <c r="C69" s="18">
        <v>0</v>
      </c>
      <c r="D69" s="18">
        <f t="shared" si="2"/>
        <v>30</v>
      </c>
      <c r="E69" s="18">
        <v>10</v>
      </c>
      <c r="F69" s="22">
        <v>20</v>
      </c>
      <c r="G69" s="17"/>
      <c r="H69" s="17">
        <f t="shared" si="3"/>
        <v>25</v>
      </c>
      <c r="I69" s="17">
        <v>10</v>
      </c>
      <c r="J69" s="19">
        <v>15</v>
      </c>
      <c r="K69" s="19">
        <v>10</v>
      </c>
      <c r="L69" s="19">
        <v>10</v>
      </c>
      <c r="M69" s="19"/>
      <c r="N69" s="17">
        <v>10</v>
      </c>
      <c r="O69" s="17">
        <v>10</v>
      </c>
      <c r="P69" s="17"/>
      <c r="Q69" s="17">
        <f t="shared" si="7"/>
        <v>0</v>
      </c>
      <c r="R69" s="17"/>
      <c r="S69" s="2" t="e">
        <f>VLOOKUP(B69,[3]Sheet1!$A$1:$C$186,3,0)</f>
        <v>#N/A</v>
      </c>
      <c r="T69" s="2" t="e">
        <f t="shared" si="4"/>
        <v>#N/A</v>
      </c>
      <c r="U69" s="2">
        <v>10</v>
      </c>
      <c r="V69" s="2">
        <v>10</v>
      </c>
      <c r="X69" s="2" t="e">
        <f>#REF!-D69</f>
        <v>#REF!</v>
      </c>
    </row>
    <row r="70" s="2" customFormat="1" ht="23.25" customHeight="1" spans="1:24">
      <c r="A70" s="17">
        <v>64</v>
      </c>
      <c r="B70" s="18" t="s">
        <v>953</v>
      </c>
      <c r="C70" s="18">
        <v>65</v>
      </c>
      <c r="D70" s="18">
        <f t="shared" si="2"/>
        <v>65</v>
      </c>
      <c r="E70" s="18">
        <v>10</v>
      </c>
      <c r="F70" s="22">
        <v>55</v>
      </c>
      <c r="G70" s="17">
        <v>53.8031</v>
      </c>
      <c r="H70" s="17">
        <f t="shared" si="3"/>
        <v>65</v>
      </c>
      <c r="I70" s="18">
        <v>10</v>
      </c>
      <c r="J70" s="22">
        <v>55</v>
      </c>
      <c r="K70" s="22">
        <v>65</v>
      </c>
      <c r="L70" s="22">
        <v>10</v>
      </c>
      <c r="M70" s="22">
        <v>55</v>
      </c>
      <c r="N70" s="18">
        <v>65</v>
      </c>
      <c r="O70" s="18">
        <v>10</v>
      </c>
      <c r="P70" s="18">
        <v>55</v>
      </c>
      <c r="Q70" s="17">
        <f t="shared" si="7"/>
        <v>0</v>
      </c>
      <c r="R70" s="17"/>
      <c r="S70" s="2">
        <f>VLOOKUP(B70,[3]Sheet1!$A$1:$C$186,3,0)</f>
        <v>53803.1</v>
      </c>
      <c r="T70" s="2">
        <f t="shared" si="4"/>
        <v>53.8031</v>
      </c>
      <c r="U70" s="2">
        <v>65</v>
      </c>
      <c r="V70" s="2">
        <v>10</v>
      </c>
      <c r="W70" s="2">
        <v>55</v>
      </c>
      <c r="X70" s="2" t="e">
        <f>#REF!-D70</f>
        <v>#REF!</v>
      </c>
    </row>
    <row r="71" s="2" customFormat="1" ht="23.25" customHeight="1" spans="1:24">
      <c r="A71" s="17">
        <v>65</v>
      </c>
      <c r="B71" s="18" t="s">
        <v>954</v>
      </c>
      <c r="C71" s="18">
        <v>130</v>
      </c>
      <c r="D71" s="18">
        <f t="shared" ref="D71:D124" si="8">E71+F71</f>
        <v>130</v>
      </c>
      <c r="E71" s="18">
        <v>40</v>
      </c>
      <c r="F71" s="22">
        <v>90</v>
      </c>
      <c r="G71" s="17">
        <v>34.971</v>
      </c>
      <c r="H71" s="17">
        <f t="shared" ref="H71:H124" si="9">I71+J71</f>
        <v>130</v>
      </c>
      <c r="I71" s="18">
        <v>40</v>
      </c>
      <c r="J71" s="22">
        <v>90</v>
      </c>
      <c r="K71" s="22">
        <v>55</v>
      </c>
      <c r="L71" s="22">
        <v>40</v>
      </c>
      <c r="M71" s="22">
        <v>15</v>
      </c>
      <c r="N71" s="18">
        <v>55</v>
      </c>
      <c r="O71" s="18">
        <v>40</v>
      </c>
      <c r="P71" s="18">
        <v>15</v>
      </c>
      <c r="Q71" s="17">
        <f t="shared" si="7"/>
        <v>0</v>
      </c>
      <c r="R71" s="17"/>
      <c r="S71" s="2">
        <f>VLOOKUP(B71,[3]Sheet1!$A$1:$C$186,3,0)</f>
        <v>34971</v>
      </c>
      <c r="T71" s="2">
        <f t="shared" ref="T71:T124" si="10">S71/1000</f>
        <v>34.971</v>
      </c>
      <c r="U71" s="2">
        <v>55</v>
      </c>
      <c r="V71" s="2">
        <v>40</v>
      </c>
      <c r="W71" s="2">
        <v>15</v>
      </c>
      <c r="X71" s="2" t="e">
        <f>#REF!-D71</f>
        <v>#REF!</v>
      </c>
    </row>
    <row r="72" s="2" customFormat="1" ht="23.25" customHeight="1" spans="1:24">
      <c r="A72" s="17">
        <v>66</v>
      </c>
      <c r="B72" s="18" t="s">
        <v>955</v>
      </c>
      <c r="C72" s="18">
        <v>55</v>
      </c>
      <c r="D72" s="18">
        <f t="shared" si="8"/>
        <v>55</v>
      </c>
      <c r="E72" s="18">
        <v>30</v>
      </c>
      <c r="F72" s="22">
        <v>25</v>
      </c>
      <c r="G72" s="17">
        <v>62.11034</v>
      </c>
      <c r="H72" s="17">
        <f t="shared" si="9"/>
        <v>55</v>
      </c>
      <c r="I72" s="18">
        <v>30</v>
      </c>
      <c r="J72" s="22">
        <v>25</v>
      </c>
      <c r="K72" s="22">
        <v>65</v>
      </c>
      <c r="L72" s="22">
        <v>33</v>
      </c>
      <c r="M72" s="22">
        <v>32</v>
      </c>
      <c r="N72" s="18">
        <v>65</v>
      </c>
      <c r="O72" s="18">
        <v>33</v>
      </c>
      <c r="P72" s="18">
        <v>32</v>
      </c>
      <c r="Q72" s="17">
        <f t="shared" si="7"/>
        <v>0</v>
      </c>
      <c r="R72" s="17"/>
      <c r="S72" s="2">
        <f>VLOOKUP(B72,[3]Sheet1!$A$1:$C$186,3,0)</f>
        <v>62110.34</v>
      </c>
      <c r="T72" s="2">
        <f t="shared" si="10"/>
        <v>62.11034</v>
      </c>
      <c r="U72" s="2">
        <v>65</v>
      </c>
      <c r="V72" s="2">
        <v>33</v>
      </c>
      <c r="W72" s="2">
        <v>32</v>
      </c>
      <c r="X72" s="2" t="e">
        <f>#REF!-D72</f>
        <v>#REF!</v>
      </c>
    </row>
    <row r="73" s="2" customFormat="1" ht="27" customHeight="1" spans="1:24">
      <c r="A73" s="17">
        <v>67</v>
      </c>
      <c r="B73" s="18" t="s">
        <v>956</v>
      </c>
      <c r="C73" s="18">
        <v>0</v>
      </c>
      <c r="D73" s="18">
        <f t="shared" si="8"/>
        <v>97</v>
      </c>
      <c r="E73" s="18">
        <v>19</v>
      </c>
      <c r="F73" s="22">
        <v>78</v>
      </c>
      <c r="G73" s="17">
        <v>0</v>
      </c>
      <c r="H73" s="17">
        <f t="shared" si="9"/>
        <v>92</v>
      </c>
      <c r="I73" s="17">
        <v>19</v>
      </c>
      <c r="J73" s="19">
        <v>73</v>
      </c>
      <c r="K73" s="19">
        <v>15</v>
      </c>
      <c r="L73" s="19"/>
      <c r="M73" s="19">
        <v>15</v>
      </c>
      <c r="N73" s="17">
        <v>15</v>
      </c>
      <c r="O73" s="17"/>
      <c r="P73" s="17">
        <v>15</v>
      </c>
      <c r="Q73" s="17">
        <f t="shared" si="7"/>
        <v>0</v>
      </c>
      <c r="R73" s="17"/>
      <c r="S73" s="2" t="e">
        <f>VLOOKUP(B73,[3]Sheet1!$A$1:$C$186,3,0)</f>
        <v>#N/A</v>
      </c>
      <c r="T73" s="2" t="e">
        <f t="shared" si="10"/>
        <v>#N/A</v>
      </c>
      <c r="U73" s="2">
        <v>15</v>
      </c>
      <c r="W73" s="2">
        <v>15</v>
      </c>
      <c r="X73" s="2" t="e">
        <f>#REF!-D73</f>
        <v>#REF!</v>
      </c>
    </row>
    <row r="74" s="2" customFormat="1" ht="23.25" customHeight="1" spans="1:24">
      <c r="A74" s="17">
        <v>68</v>
      </c>
      <c r="B74" s="18" t="s">
        <v>957</v>
      </c>
      <c r="C74" s="18">
        <v>180</v>
      </c>
      <c r="D74" s="18">
        <f t="shared" si="8"/>
        <v>180</v>
      </c>
      <c r="E74" s="18">
        <v>72</v>
      </c>
      <c r="F74" s="22">
        <v>108</v>
      </c>
      <c r="G74" s="17">
        <v>150.23945</v>
      </c>
      <c r="H74" s="17">
        <f t="shared" si="9"/>
        <v>180</v>
      </c>
      <c r="I74" s="18">
        <v>72</v>
      </c>
      <c r="J74" s="22">
        <v>108</v>
      </c>
      <c r="K74" s="22">
        <v>180</v>
      </c>
      <c r="L74" s="22">
        <v>72</v>
      </c>
      <c r="M74" s="22">
        <v>108</v>
      </c>
      <c r="N74" s="18">
        <v>180</v>
      </c>
      <c r="O74" s="18">
        <v>72</v>
      </c>
      <c r="P74" s="18">
        <v>108</v>
      </c>
      <c r="Q74" s="17">
        <f t="shared" si="7"/>
        <v>0</v>
      </c>
      <c r="R74" s="17"/>
      <c r="S74" s="2">
        <f>VLOOKUP(B74,[3]Sheet1!$A$1:$C$186,3,0)</f>
        <v>150239.45</v>
      </c>
      <c r="T74" s="2">
        <f t="shared" si="10"/>
        <v>150.23945</v>
      </c>
      <c r="U74" s="2">
        <v>180</v>
      </c>
      <c r="V74" s="2">
        <v>72</v>
      </c>
      <c r="W74" s="2">
        <v>108</v>
      </c>
      <c r="X74" s="2" t="e">
        <f>#REF!-D74</f>
        <v>#REF!</v>
      </c>
    </row>
    <row r="75" s="2" customFormat="1" ht="23.25" customHeight="1" spans="1:24">
      <c r="A75" s="17">
        <v>69</v>
      </c>
      <c r="B75" s="18" t="s">
        <v>958</v>
      </c>
      <c r="C75" s="18">
        <v>20</v>
      </c>
      <c r="D75" s="18">
        <f t="shared" si="8"/>
        <v>20</v>
      </c>
      <c r="E75" s="18">
        <v>15</v>
      </c>
      <c r="F75" s="22">
        <v>5</v>
      </c>
      <c r="G75" s="17">
        <v>6.618</v>
      </c>
      <c r="H75" s="17">
        <f t="shared" si="9"/>
        <v>20</v>
      </c>
      <c r="I75" s="18">
        <v>15</v>
      </c>
      <c r="J75" s="22">
        <v>5</v>
      </c>
      <c r="K75" s="22">
        <v>15</v>
      </c>
      <c r="L75" s="22">
        <v>15</v>
      </c>
      <c r="M75" s="22"/>
      <c r="N75" s="18">
        <v>15</v>
      </c>
      <c r="O75" s="18">
        <v>15</v>
      </c>
      <c r="P75" s="18"/>
      <c r="Q75" s="17">
        <f t="shared" si="7"/>
        <v>0</v>
      </c>
      <c r="R75" s="17"/>
      <c r="S75" s="2">
        <f>VLOOKUP(B75,[3]Sheet1!$A$1:$C$186,3,0)</f>
        <v>6618</v>
      </c>
      <c r="T75" s="2">
        <f t="shared" si="10"/>
        <v>6.618</v>
      </c>
      <c r="U75" s="2">
        <v>15</v>
      </c>
      <c r="V75" s="2">
        <v>15</v>
      </c>
      <c r="X75" s="2" t="e">
        <f>#REF!-D75</f>
        <v>#REF!</v>
      </c>
    </row>
    <row r="76" s="2" customFormat="1" ht="23.25" customHeight="1" spans="1:24">
      <c r="A76" s="17">
        <v>70</v>
      </c>
      <c r="B76" s="18" t="s">
        <v>959</v>
      </c>
      <c r="C76" s="18">
        <v>149.4</v>
      </c>
      <c r="D76" s="18">
        <f t="shared" si="8"/>
        <v>180</v>
      </c>
      <c r="E76" s="18">
        <v>120</v>
      </c>
      <c r="F76" s="22">
        <v>60</v>
      </c>
      <c r="G76" s="17">
        <v>80.532</v>
      </c>
      <c r="H76" s="17">
        <f t="shared" si="9"/>
        <v>180</v>
      </c>
      <c r="I76" s="18">
        <v>120</v>
      </c>
      <c r="J76" s="22">
        <v>60</v>
      </c>
      <c r="K76" s="22">
        <v>135</v>
      </c>
      <c r="L76" s="22">
        <v>120</v>
      </c>
      <c r="M76" s="22">
        <v>15</v>
      </c>
      <c r="N76" s="18">
        <v>135</v>
      </c>
      <c r="O76" s="18">
        <v>120</v>
      </c>
      <c r="P76" s="18">
        <v>15</v>
      </c>
      <c r="Q76" s="17">
        <f t="shared" si="7"/>
        <v>0</v>
      </c>
      <c r="R76" s="17"/>
      <c r="S76" s="2">
        <f>VLOOKUP(B76,[3]Sheet1!$A$1:$C$186,3,0)</f>
        <v>80532</v>
      </c>
      <c r="T76" s="2">
        <f t="shared" si="10"/>
        <v>80.532</v>
      </c>
      <c r="U76" s="2">
        <v>135</v>
      </c>
      <c r="V76" s="2">
        <v>120</v>
      </c>
      <c r="W76" s="2">
        <v>15</v>
      </c>
      <c r="X76" s="2" t="e">
        <f>#REF!-D76</f>
        <v>#REF!</v>
      </c>
    </row>
    <row r="77" s="2" customFormat="1" ht="23.25" customHeight="1" spans="1:24">
      <c r="A77" s="17">
        <v>71</v>
      </c>
      <c r="B77" s="18" t="s">
        <v>960</v>
      </c>
      <c r="C77" s="18">
        <v>293.8</v>
      </c>
      <c r="D77" s="18">
        <f t="shared" si="8"/>
        <v>313.8</v>
      </c>
      <c r="E77" s="18">
        <v>61.2</v>
      </c>
      <c r="F77" s="22">
        <v>252.6</v>
      </c>
      <c r="G77" s="17">
        <v>185.28084</v>
      </c>
      <c r="H77" s="17">
        <f t="shared" si="9"/>
        <v>313.8</v>
      </c>
      <c r="I77" s="18">
        <v>61.2</v>
      </c>
      <c r="J77" s="22">
        <v>252.6</v>
      </c>
      <c r="K77" s="22">
        <v>314</v>
      </c>
      <c r="L77" s="22">
        <v>61</v>
      </c>
      <c r="M77" s="22">
        <v>253</v>
      </c>
      <c r="N77" s="18">
        <v>314</v>
      </c>
      <c r="O77" s="18">
        <v>61</v>
      </c>
      <c r="P77" s="18">
        <v>253</v>
      </c>
      <c r="Q77" s="17">
        <f t="shared" si="7"/>
        <v>0</v>
      </c>
      <c r="R77" s="17"/>
      <c r="S77" s="2">
        <f>VLOOKUP(B77,[3]Sheet1!$A$1:$C$186,3,0)</f>
        <v>185280.84</v>
      </c>
      <c r="T77" s="2">
        <f t="shared" si="10"/>
        <v>185.28084</v>
      </c>
      <c r="U77" s="2">
        <v>314</v>
      </c>
      <c r="V77" s="2">
        <v>61</v>
      </c>
      <c r="W77" s="2">
        <v>253</v>
      </c>
      <c r="X77" s="2" t="e">
        <f>#REF!-D77</f>
        <v>#REF!</v>
      </c>
    </row>
    <row r="78" s="2" customFormat="1" ht="23.25" customHeight="1" spans="1:24">
      <c r="A78" s="17">
        <v>72</v>
      </c>
      <c r="B78" s="18" t="s">
        <v>961</v>
      </c>
      <c r="C78" s="22">
        <v>613</v>
      </c>
      <c r="D78" s="18">
        <f t="shared" si="8"/>
        <v>80</v>
      </c>
      <c r="E78" s="18">
        <v>30</v>
      </c>
      <c r="F78" s="22">
        <v>50</v>
      </c>
      <c r="G78" s="17">
        <v>52.227</v>
      </c>
      <c r="H78" s="17">
        <f t="shared" si="9"/>
        <v>80</v>
      </c>
      <c r="I78" s="18">
        <v>30</v>
      </c>
      <c r="J78" s="22">
        <v>50</v>
      </c>
      <c r="K78" s="22">
        <v>80</v>
      </c>
      <c r="L78" s="22">
        <v>30</v>
      </c>
      <c r="M78" s="22">
        <v>50</v>
      </c>
      <c r="N78" s="18">
        <v>80</v>
      </c>
      <c r="O78" s="18">
        <v>30</v>
      </c>
      <c r="P78" s="18">
        <v>50</v>
      </c>
      <c r="Q78" s="17">
        <f t="shared" si="7"/>
        <v>0</v>
      </c>
      <c r="R78" s="17"/>
      <c r="S78" s="2">
        <f>VLOOKUP(B78,[3]Sheet1!$A$1:$C$186,3,0)</f>
        <v>52227</v>
      </c>
      <c r="T78" s="2">
        <f t="shared" si="10"/>
        <v>52.227</v>
      </c>
      <c r="U78" s="2">
        <v>80</v>
      </c>
      <c r="V78" s="2">
        <v>30</v>
      </c>
      <c r="W78" s="2">
        <v>50</v>
      </c>
      <c r="X78" s="2" t="e">
        <f>#REF!-D78</f>
        <v>#REF!</v>
      </c>
    </row>
    <row r="79" s="2" customFormat="1" ht="23.25" customHeight="1" spans="1:24">
      <c r="A79" s="17">
        <v>73</v>
      </c>
      <c r="B79" s="18" t="s">
        <v>962</v>
      </c>
      <c r="C79" s="18">
        <v>174</v>
      </c>
      <c r="D79" s="18">
        <f t="shared" si="8"/>
        <v>256</v>
      </c>
      <c r="E79" s="18">
        <v>96</v>
      </c>
      <c r="F79" s="22">
        <v>160</v>
      </c>
      <c r="G79" s="17">
        <v>92.85068</v>
      </c>
      <c r="H79" s="17">
        <f t="shared" si="9"/>
        <v>251</v>
      </c>
      <c r="I79" s="17">
        <v>96</v>
      </c>
      <c r="J79" s="19">
        <v>155</v>
      </c>
      <c r="K79" s="19">
        <v>200</v>
      </c>
      <c r="L79" s="19">
        <v>96</v>
      </c>
      <c r="M79" s="19">
        <v>104</v>
      </c>
      <c r="N79" s="17">
        <v>200</v>
      </c>
      <c r="O79" s="17">
        <v>96</v>
      </c>
      <c r="P79" s="17">
        <v>104</v>
      </c>
      <c r="Q79" s="17">
        <f t="shared" si="7"/>
        <v>0</v>
      </c>
      <c r="R79" s="17"/>
      <c r="S79" s="2">
        <f>VLOOKUP(B79,[3]Sheet1!$A$1:$C$186,3,0)</f>
        <v>92850.68</v>
      </c>
      <c r="T79" s="2">
        <f t="shared" si="10"/>
        <v>92.85068</v>
      </c>
      <c r="U79" s="2">
        <v>200</v>
      </c>
      <c r="V79" s="2">
        <v>96</v>
      </c>
      <c r="W79" s="2">
        <v>104</v>
      </c>
      <c r="X79" s="2" t="e">
        <f>#REF!-D79</f>
        <v>#REF!</v>
      </c>
    </row>
    <row r="80" s="2" customFormat="1" ht="23.25" customHeight="1" spans="1:24">
      <c r="A80" s="17">
        <v>74</v>
      </c>
      <c r="B80" s="18" t="s">
        <v>963</v>
      </c>
      <c r="C80" s="22">
        <v>238</v>
      </c>
      <c r="D80" s="18">
        <f t="shared" si="8"/>
        <v>268</v>
      </c>
      <c r="E80" s="18">
        <v>123</v>
      </c>
      <c r="F80" s="22">
        <v>145</v>
      </c>
      <c r="G80" s="17">
        <v>234.98304</v>
      </c>
      <c r="H80" s="17">
        <f t="shared" si="9"/>
        <v>268</v>
      </c>
      <c r="I80" s="18">
        <v>123</v>
      </c>
      <c r="J80" s="22">
        <v>145</v>
      </c>
      <c r="K80" s="22">
        <v>266</v>
      </c>
      <c r="L80" s="22">
        <v>123</v>
      </c>
      <c r="M80" s="22">
        <v>143</v>
      </c>
      <c r="N80" s="18">
        <v>266</v>
      </c>
      <c r="O80" s="18">
        <v>123</v>
      </c>
      <c r="P80" s="18">
        <v>143</v>
      </c>
      <c r="Q80" s="17">
        <f t="shared" si="7"/>
        <v>0</v>
      </c>
      <c r="R80" s="17"/>
      <c r="S80" s="2">
        <f>VLOOKUP(B80,[3]Sheet1!$A$1:$C$186,3,0)</f>
        <v>234983.04</v>
      </c>
      <c r="T80" s="2">
        <f t="shared" si="10"/>
        <v>234.98304</v>
      </c>
      <c r="U80" s="2">
        <v>266</v>
      </c>
      <c r="V80" s="2">
        <v>123</v>
      </c>
      <c r="W80" s="2">
        <v>143</v>
      </c>
      <c r="X80" s="2" t="e">
        <f>#REF!-D80</f>
        <v>#REF!</v>
      </c>
    </row>
    <row r="81" s="2" customFormat="1" ht="23.25" customHeight="1" spans="1:24">
      <c r="A81" s="17">
        <v>75</v>
      </c>
      <c r="B81" s="18" t="s">
        <v>964</v>
      </c>
      <c r="C81" s="18">
        <v>40</v>
      </c>
      <c r="D81" s="18">
        <f t="shared" si="8"/>
        <v>40</v>
      </c>
      <c r="E81" s="18">
        <v>9</v>
      </c>
      <c r="F81" s="22">
        <v>31</v>
      </c>
      <c r="G81" s="17">
        <v>6.868</v>
      </c>
      <c r="H81" s="17">
        <f t="shared" si="9"/>
        <v>40</v>
      </c>
      <c r="I81" s="18">
        <v>9</v>
      </c>
      <c r="J81" s="22">
        <v>31</v>
      </c>
      <c r="K81" s="22">
        <v>14</v>
      </c>
      <c r="L81" s="22">
        <v>9</v>
      </c>
      <c r="M81" s="22">
        <v>5</v>
      </c>
      <c r="N81" s="18">
        <v>14</v>
      </c>
      <c r="O81" s="18">
        <v>9</v>
      </c>
      <c r="P81" s="18">
        <v>5</v>
      </c>
      <c r="Q81" s="17">
        <f t="shared" si="7"/>
        <v>0</v>
      </c>
      <c r="R81" s="17"/>
      <c r="S81" s="2">
        <f>VLOOKUP(B81,[3]Sheet1!$A$1:$C$186,3,0)</f>
        <v>6868</v>
      </c>
      <c r="T81" s="2">
        <f t="shared" si="10"/>
        <v>6.868</v>
      </c>
      <c r="U81" s="2">
        <v>14</v>
      </c>
      <c r="V81" s="2">
        <v>9</v>
      </c>
      <c r="W81" s="2">
        <v>5</v>
      </c>
      <c r="X81" s="2" t="e">
        <f>#REF!-D81</f>
        <v>#REF!</v>
      </c>
    </row>
    <row r="82" s="2" customFormat="1" ht="23.25" customHeight="1" spans="1:24">
      <c r="A82" s="17">
        <v>76</v>
      </c>
      <c r="B82" s="18" t="s">
        <v>965</v>
      </c>
      <c r="C82" s="22">
        <v>46</v>
      </c>
      <c r="D82" s="18">
        <f t="shared" si="8"/>
        <v>25</v>
      </c>
      <c r="E82" s="18">
        <v>10</v>
      </c>
      <c r="F82" s="22">
        <v>15</v>
      </c>
      <c r="G82" s="17">
        <v>41.10202</v>
      </c>
      <c r="H82" s="17">
        <f t="shared" si="9"/>
        <v>25</v>
      </c>
      <c r="I82" s="18">
        <v>10</v>
      </c>
      <c r="J82" s="22">
        <v>15</v>
      </c>
      <c r="K82" s="22">
        <v>25</v>
      </c>
      <c r="L82" s="22">
        <v>10</v>
      </c>
      <c r="M82" s="22">
        <v>15</v>
      </c>
      <c r="N82" s="18">
        <v>25</v>
      </c>
      <c r="O82" s="18">
        <v>10</v>
      </c>
      <c r="P82" s="18">
        <v>15</v>
      </c>
      <c r="Q82" s="17">
        <f t="shared" si="7"/>
        <v>0</v>
      </c>
      <c r="R82" s="17"/>
      <c r="S82" s="2">
        <f>VLOOKUP(B82,[3]Sheet1!$A$1:$C$186,3,0)</f>
        <v>41102.02</v>
      </c>
      <c r="T82" s="2">
        <f t="shared" si="10"/>
        <v>41.10202</v>
      </c>
      <c r="U82" s="2">
        <v>25</v>
      </c>
      <c r="V82" s="2">
        <v>10</v>
      </c>
      <c r="W82" s="2">
        <v>15</v>
      </c>
      <c r="X82" s="2" t="e">
        <f>#REF!-D82</f>
        <v>#REF!</v>
      </c>
    </row>
    <row r="83" s="2" customFormat="1" ht="23.25" customHeight="1" spans="1:24">
      <c r="A83" s="17">
        <v>77</v>
      </c>
      <c r="B83" s="18" t="s">
        <v>966</v>
      </c>
      <c r="C83" s="22">
        <v>63</v>
      </c>
      <c r="D83" s="18">
        <f t="shared" si="8"/>
        <v>63</v>
      </c>
      <c r="E83" s="18">
        <v>33</v>
      </c>
      <c r="F83" s="22">
        <v>30</v>
      </c>
      <c r="G83" s="17">
        <v>21.00268</v>
      </c>
      <c r="H83" s="17">
        <f t="shared" si="9"/>
        <v>63</v>
      </c>
      <c r="I83" s="18">
        <v>33</v>
      </c>
      <c r="J83" s="22">
        <v>30</v>
      </c>
      <c r="K83" s="22">
        <v>58</v>
      </c>
      <c r="L83" s="22">
        <v>33</v>
      </c>
      <c r="M83" s="22">
        <v>25</v>
      </c>
      <c r="N83" s="18">
        <v>58</v>
      </c>
      <c r="O83" s="18">
        <v>33</v>
      </c>
      <c r="P83" s="18">
        <v>25</v>
      </c>
      <c r="Q83" s="17">
        <f t="shared" si="7"/>
        <v>0</v>
      </c>
      <c r="R83" s="17"/>
      <c r="S83" s="2">
        <f>VLOOKUP(B83,[3]Sheet1!$A$1:$C$186,3,0)</f>
        <v>21002.68</v>
      </c>
      <c r="T83" s="2">
        <f t="shared" si="10"/>
        <v>21.00268</v>
      </c>
      <c r="U83" s="2">
        <v>58</v>
      </c>
      <c r="V83" s="2">
        <v>33</v>
      </c>
      <c r="W83" s="2">
        <v>25</v>
      </c>
      <c r="X83" s="2" t="e">
        <f>#REF!-D83</f>
        <v>#REF!</v>
      </c>
    </row>
    <row r="84" s="2" customFormat="1" ht="23.25" customHeight="1" spans="1:24">
      <c r="A84" s="17">
        <v>78</v>
      </c>
      <c r="B84" s="18" t="s">
        <v>967</v>
      </c>
      <c r="C84" s="22">
        <v>133</v>
      </c>
      <c r="D84" s="18">
        <f t="shared" si="8"/>
        <v>79</v>
      </c>
      <c r="E84" s="18">
        <v>21</v>
      </c>
      <c r="F84" s="22">
        <v>58</v>
      </c>
      <c r="G84" s="17">
        <v>68.902</v>
      </c>
      <c r="H84" s="17">
        <f t="shared" si="9"/>
        <v>79</v>
      </c>
      <c r="I84" s="18">
        <v>21</v>
      </c>
      <c r="J84" s="22">
        <v>58</v>
      </c>
      <c r="K84" s="22">
        <v>79</v>
      </c>
      <c r="L84" s="22">
        <v>21</v>
      </c>
      <c r="M84" s="22">
        <v>58</v>
      </c>
      <c r="N84" s="18">
        <v>79</v>
      </c>
      <c r="O84" s="18">
        <v>21</v>
      </c>
      <c r="P84" s="18">
        <v>58</v>
      </c>
      <c r="Q84" s="17">
        <f t="shared" si="7"/>
        <v>0</v>
      </c>
      <c r="R84" s="17"/>
      <c r="S84" s="2">
        <f>VLOOKUP(B84,[3]Sheet1!$A$1:$C$186,3,0)</f>
        <v>68902</v>
      </c>
      <c r="T84" s="2">
        <f t="shared" si="10"/>
        <v>68.902</v>
      </c>
      <c r="U84" s="2">
        <v>79</v>
      </c>
      <c r="V84" s="2">
        <v>21</v>
      </c>
      <c r="W84" s="2">
        <v>58</v>
      </c>
      <c r="X84" s="2" t="e">
        <f>#REF!-D84</f>
        <v>#REF!</v>
      </c>
    </row>
    <row r="85" s="2" customFormat="1" ht="23.25" customHeight="1" spans="1:24">
      <c r="A85" s="17">
        <v>79</v>
      </c>
      <c r="B85" s="18" t="s">
        <v>968</v>
      </c>
      <c r="C85" s="22">
        <v>768.3</v>
      </c>
      <c r="D85" s="18">
        <f t="shared" si="8"/>
        <v>1000</v>
      </c>
      <c r="E85" s="18">
        <v>300</v>
      </c>
      <c r="F85" s="22">
        <v>700</v>
      </c>
      <c r="G85" s="17">
        <v>295.23093</v>
      </c>
      <c r="H85" s="17">
        <f t="shared" si="9"/>
        <v>995</v>
      </c>
      <c r="I85" s="17">
        <v>300</v>
      </c>
      <c r="J85" s="19">
        <v>695</v>
      </c>
      <c r="K85" s="19">
        <v>995</v>
      </c>
      <c r="L85" s="19">
        <v>300</v>
      </c>
      <c r="M85" s="19">
        <v>695</v>
      </c>
      <c r="N85" s="17">
        <v>995</v>
      </c>
      <c r="O85" s="17">
        <v>300</v>
      </c>
      <c r="P85" s="17">
        <v>695</v>
      </c>
      <c r="Q85" s="17">
        <f t="shared" si="7"/>
        <v>0</v>
      </c>
      <c r="R85" s="17"/>
      <c r="S85" s="2">
        <f>VLOOKUP(B85,[3]Sheet1!$A$1:$C$186,3,0)</f>
        <v>295230.93</v>
      </c>
      <c r="T85" s="2">
        <f t="shared" si="10"/>
        <v>295.23093</v>
      </c>
      <c r="U85" s="2">
        <v>995</v>
      </c>
      <c r="V85" s="2">
        <v>300</v>
      </c>
      <c r="W85" s="2">
        <v>695</v>
      </c>
      <c r="X85" s="2" t="e">
        <f>#REF!-D85</f>
        <v>#REF!</v>
      </c>
    </row>
    <row r="86" s="2" customFormat="1" ht="23.25" customHeight="1" spans="1:24">
      <c r="A86" s="17">
        <v>80</v>
      </c>
      <c r="B86" s="18" t="s">
        <v>969</v>
      </c>
      <c r="C86" s="22">
        <v>144</v>
      </c>
      <c r="D86" s="18">
        <f t="shared" si="8"/>
        <v>144</v>
      </c>
      <c r="E86" s="18">
        <v>60</v>
      </c>
      <c r="F86" s="22">
        <v>84</v>
      </c>
      <c r="G86" s="17">
        <v>136.32921</v>
      </c>
      <c r="H86" s="17">
        <f t="shared" si="9"/>
        <v>144</v>
      </c>
      <c r="I86" s="18">
        <v>60</v>
      </c>
      <c r="J86" s="22">
        <v>84</v>
      </c>
      <c r="K86" s="22">
        <v>144</v>
      </c>
      <c r="L86" s="22">
        <v>60</v>
      </c>
      <c r="M86" s="22">
        <v>84</v>
      </c>
      <c r="N86" s="18">
        <v>144</v>
      </c>
      <c r="O86" s="18">
        <v>60</v>
      </c>
      <c r="P86" s="18">
        <v>84</v>
      </c>
      <c r="Q86" s="17">
        <f t="shared" si="7"/>
        <v>0</v>
      </c>
      <c r="R86" s="17"/>
      <c r="S86" s="2">
        <f>VLOOKUP(B86,[3]Sheet1!$A$1:$C$186,3,0)</f>
        <v>136329.21</v>
      </c>
      <c r="T86" s="2">
        <f t="shared" si="10"/>
        <v>136.32921</v>
      </c>
      <c r="U86" s="2">
        <v>144</v>
      </c>
      <c r="V86" s="2">
        <v>60</v>
      </c>
      <c r="W86" s="2">
        <v>84</v>
      </c>
      <c r="X86" s="2" t="e">
        <f>#REF!-D86</f>
        <v>#REF!</v>
      </c>
    </row>
    <row r="87" s="2" customFormat="1" ht="23.25" customHeight="1" spans="1:24">
      <c r="A87" s="17">
        <v>81</v>
      </c>
      <c r="B87" s="18" t="s">
        <v>970</v>
      </c>
      <c r="C87" s="22">
        <v>629</v>
      </c>
      <c r="D87" s="18">
        <f t="shared" si="8"/>
        <v>629</v>
      </c>
      <c r="E87" s="18">
        <v>170</v>
      </c>
      <c r="F87" s="22">
        <v>459</v>
      </c>
      <c r="G87" s="17">
        <v>111.11413</v>
      </c>
      <c r="H87" s="17">
        <f t="shared" si="9"/>
        <v>629</v>
      </c>
      <c r="I87" s="18">
        <v>170</v>
      </c>
      <c r="J87" s="22">
        <v>459</v>
      </c>
      <c r="K87" s="22">
        <v>629</v>
      </c>
      <c r="L87" s="22">
        <v>170</v>
      </c>
      <c r="M87" s="22">
        <v>459</v>
      </c>
      <c r="N87" s="18">
        <v>629</v>
      </c>
      <c r="O87" s="18">
        <v>170</v>
      </c>
      <c r="P87" s="18">
        <v>459</v>
      </c>
      <c r="Q87" s="17">
        <f t="shared" si="7"/>
        <v>0</v>
      </c>
      <c r="R87" s="17"/>
      <c r="S87" s="2">
        <f>VLOOKUP(B87,[3]Sheet1!$A$1:$C$186,3,0)</f>
        <v>111114.13</v>
      </c>
      <c r="T87" s="2">
        <f t="shared" si="10"/>
        <v>111.11413</v>
      </c>
      <c r="U87" s="2">
        <v>629</v>
      </c>
      <c r="V87" s="2">
        <v>170</v>
      </c>
      <c r="W87" s="2">
        <v>459</v>
      </c>
      <c r="X87" s="2" t="e">
        <f>#REF!-D87</f>
        <v>#REF!</v>
      </c>
    </row>
    <row r="88" s="2" customFormat="1" ht="23.25" customHeight="1" spans="1:24">
      <c r="A88" s="17">
        <v>82</v>
      </c>
      <c r="B88" s="18" t="s">
        <v>971</v>
      </c>
      <c r="C88" s="22">
        <v>59</v>
      </c>
      <c r="D88" s="18">
        <f t="shared" si="8"/>
        <v>60</v>
      </c>
      <c r="E88" s="18">
        <v>25</v>
      </c>
      <c r="F88" s="22">
        <v>35</v>
      </c>
      <c r="G88" s="17">
        <v>100.6025</v>
      </c>
      <c r="H88" s="17">
        <f t="shared" si="9"/>
        <v>60</v>
      </c>
      <c r="I88" s="18">
        <v>25</v>
      </c>
      <c r="J88" s="22">
        <v>35</v>
      </c>
      <c r="K88" s="22">
        <v>60</v>
      </c>
      <c r="L88" s="22">
        <v>25</v>
      </c>
      <c r="M88" s="22">
        <v>35</v>
      </c>
      <c r="N88" s="18">
        <v>60</v>
      </c>
      <c r="O88" s="18">
        <v>25</v>
      </c>
      <c r="P88" s="18">
        <v>35</v>
      </c>
      <c r="Q88" s="17">
        <f t="shared" ref="Q88:Q124" si="11">N88-K88</f>
        <v>0</v>
      </c>
      <c r="R88" s="17"/>
      <c r="S88" s="2">
        <f>VLOOKUP(B88,[3]Sheet1!$A$1:$C$186,3,0)</f>
        <v>100602.5</v>
      </c>
      <c r="T88" s="2">
        <f t="shared" si="10"/>
        <v>100.6025</v>
      </c>
      <c r="U88" s="2">
        <v>60</v>
      </c>
      <c r="V88" s="2">
        <v>25</v>
      </c>
      <c r="W88" s="2">
        <v>35</v>
      </c>
      <c r="X88" s="2" t="e">
        <f>#REF!-D88</f>
        <v>#REF!</v>
      </c>
    </row>
    <row r="89" s="2" customFormat="1" ht="23.25" customHeight="1" spans="1:24">
      <c r="A89" s="17">
        <v>83</v>
      </c>
      <c r="B89" s="18" t="s">
        <v>972</v>
      </c>
      <c r="C89" s="22">
        <v>135</v>
      </c>
      <c r="D89" s="18">
        <f t="shared" si="8"/>
        <v>125</v>
      </c>
      <c r="E89" s="18">
        <v>70</v>
      </c>
      <c r="F89" s="22">
        <v>55</v>
      </c>
      <c r="G89" s="17">
        <v>96.70339</v>
      </c>
      <c r="H89" s="17">
        <f t="shared" si="9"/>
        <v>125</v>
      </c>
      <c r="I89" s="18">
        <v>70</v>
      </c>
      <c r="J89" s="22">
        <v>55</v>
      </c>
      <c r="K89" s="22">
        <v>115</v>
      </c>
      <c r="L89" s="22">
        <v>60</v>
      </c>
      <c r="M89" s="22">
        <v>55</v>
      </c>
      <c r="N89" s="18">
        <v>115</v>
      </c>
      <c r="O89" s="18">
        <v>60</v>
      </c>
      <c r="P89" s="18">
        <v>55</v>
      </c>
      <c r="Q89" s="17">
        <f t="shared" si="11"/>
        <v>0</v>
      </c>
      <c r="R89" s="17"/>
      <c r="S89" s="2">
        <f>VLOOKUP(B89,[3]Sheet1!$A$1:$C$186,3,0)</f>
        <v>96703.39</v>
      </c>
      <c r="T89" s="2">
        <f t="shared" si="10"/>
        <v>96.70339</v>
      </c>
      <c r="U89" s="2">
        <v>115</v>
      </c>
      <c r="V89" s="2">
        <v>60</v>
      </c>
      <c r="W89" s="2">
        <v>55</v>
      </c>
      <c r="X89" s="2" t="e">
        <f>#REF!-D89</f>
        <v>#REF!</v>
      </c>
    </row>
    <row r="90" s="2" customFormat="1" ht="23.25" customHeight="1" spans="1:24">
      <c r="A90" s="17">
        <v>84</v>
      </c>
      <c r="B90" s="18" t="s">
        <v>973</v>
      </c>
      <c r="C90" s="22">
        <v>28.5</v>
      </c>
      <c r="D90" s="18">
        <f t="shared" si="8"/>
        <v>28.5</v>
      </c>
      <c r="E90" s="18">
        <v>13.5</v>
      </c>
      <c r="F90" s="22">
        <v>15</v>
      </c>
      <c r="G90" s="17">
        <v>14.928</v>
      </c>
      <c r="H90" s="17">
        <f t="shared" si="9"/>
        <v>28.5</v>
      </c>
      <c r="I90" s="18">
        <v>13.5</v>
      </c>
      <c r="J90" s="22">
        <v>15</v>
      </c>
      <c r="K90" s="22">
        <v>29</v>
      </c>
      <c r="L90" s="22">
        <v>14</v>
      </c>
      <c r="M90" s="22">
        <v>15</v>
      </c>
      <c r="N90" s="18">
        <v>29</v>
      </c>
      <c r="O90" s="18">
        <v>14</v>
      </c>
      <c r="P90" s="18">
        <v>15</v>
      </c>
      <c r="Q90" s="17">
        <f t="shared" si="11"/>
        <v>0</v>
      </c>
      <c r="R90" s="17"/>
      <c r="S90" s="2">
        <f>VLOOKUP(B90,[3]Sheet1!$A$1:$C$186,3,0)</f>
        <v>14928</v>
      </c>
      <c r="T90" s="2">
        <f t="shared" si="10"/>
        <v>14.928</v>
      </c>
      <c r="U90" s="2">
        <v>29</v>
      </c>
      <c r="V90" s="2">
        <v>14</v>
      </c>
      <c r="W90" s="2">
        <v>15</v>
      </c>
      <c r="X90" s="2" t="e">
        <f>#REF!-D90</f>
        <v>#REF!</v>
      </c>
    </row>
    <row r="91" s="2" customFormat="1" ht="23.25" customHeight="1" spans="1:24">
      <c r="A91" s="17">
        <v>85</v>
      </c>
      <c r="B91" s="18" t="s">
        <v>974</v>
      </c>
      <c r="C91" s="22">
        <v>67</v>
      </c>
      <c r="D91" s="18">
        <f t="shared" si="8"/>
        <v>66</v>
      </c>
      <c r="E91" s="18">
        <v>48</v>
      </c>
      <c r="F91" s="22">
        <v>18</v>
      </c>
      <c r="G91" s="17">
        <v>39.903</v>
      </c>
      <c r="H91" s="17">
        <f t="shared" si="9"/>
        <v>66</v>
      </c>
      <c r="I91" s="18">
        <v>48</v>
      </c>
      <c r="J91" s="22">
        <v>18</v>
      </c>
      <c r="K91" s="22">
        <v>66</v>
      </c>
      <c r="L91" s="22">
        <v>48</v>
      </c>
      <c r="M91" s="22">
        <v>18</v>
      </c>
      <c r="N91" s="18">
        <v>66</v>
      </c>
      <c r="O91" s="18">
        <v>48</v>
      </c>
      <c r="P91" s="18">
        <v>18</v>
      </c>
      <c r="Q91" s="17">
        <f t="shared" si="11"/>
        <v>0</v>
      </c>
      <c r="R91" s="17"/>
      <c r="S91" s="2">
        <f>VLOOKUP(B91,[3]Sheet1!$A$1:$C$186,3,0)</f>
        <v>39903</v>
      </c>
      <c r="T91" s="2">
        <f t="shared" si="10"/>
        <v>39.903</v>
      </c>
      <c r="U91" s="2">
        <v>66</v>
      </c>
      <c r="V91" s="2">
        <v>48</v>
      </c>
      <c r="W91" s="2">
        <v>18</v>
      </c>
      <c r="X91" s="2" t="e">
        <f>#REF!-D91</f>
        <v>#REF!</v>
      </c>
    </row>
    <row r="92" s="2" customFormat="1" ht="23.25" customHeight="1" spans="1:24">
      <c r="A92" s="17">
        <v>86</v>
      </c>
      <c r="B92" s="18" t="s">
        <v>975</v>
      </c>
      <c r="C92" s="22">
        <v>39</v>
      </c>
      <c r="D92" s="18">
        <f t="shared" si="8"/>
        <v>35</v>
      </c>
      <c r="E92" s="18">
        <v>15</v>
      </c>
      <c r="F92" s="22">
        <v>20</v>
      </c>
      <c r="G92" s="17">
        <v>39.34611</v>
      </c>
      <c r="H92" s="17">
        <f t="shared" si="9"/>
        <v>35</v>
      </c>
      <c r="I92" s="18">
        <v>15</v>
      </c>
      <c r="J92" s="22">
        <v>20</v>
      </c>
      <c r="K92" s="22">
        <v>35</v>
      </c>
      <c r="L92" s="22">
        <v>15</v>
      </c>
      <c r="M92" s="22">
        <v>20</v>
      </c>
      <c r="N92" s="18">
        <v>200</v>
      </c>
      <c r="O92" s="18">
        <v>80</v>
      </c>
      <c r="P92" s="18">
        <v>120</v>
      </c>
      <c r="Q92" s="17">
        <f t="shared" si="11"/>
        <v>165</v>
      </c>
      <c r="R92" s="17"/>
      <c r="S92" s="2">
        <f>VLOOKUP(B92,[3]Sheet1!$A$1:$C$186,3,0)</f>
        <v>39346.11</v>
      </c>
      <c r="T92" s="2">
        <f t="shared" si="10"/>
        <v>39.34611</v>
      </c>
      <c r="U92" s="2">
        <v>35</v>
      </c>
      <c r="V92" s="2">
        <v>15</v>
      </c>
      <c r="W92" s="2">
        <v>20</v>
      </c>
      <c r="X92" s="2" t="e">
        <f>#REF!-D92</f>
        <v>#REF!</v>
      </c>
    </row>
    <row r="93" s="2" customFormat="1" ht="23.25" customHeight="1" spans="1:24">
      <c r="A93" s="17">
        <v>87</v>
      </c>
      <c r="B93" s="18" t="s">
        <v>976</v>
      </c>
      <c r="C93" s="22">
        <v>45</v>
      </c>
      <c r="D93" s="18">
        <f t="shared" si="8"/>
        <v>45</v>
      </c>
      <c r="E93" s="18">
        <v>30</v>
      </c>
      <c r="F93" s="22">
        <v>15</v>
      </c>
      <c r="G93" s="17">
        <v>19.61474</v>
      </c>
      <c r="H93" s="17">
        <f t="shared" si="9"/>
        <v>45</v>
      </c>
      <c r="I93" s="18">
        <v>30</v>
      </c>
      <c r="J93" s="22">
        <v>15</v>
      </c>
      <c r="K93" s="22">
        <v>45</v>
      </c>
      <c r="L93" s="22">
        <v>30</v>
      </c>
      <c r="M93" s="22">
        <v>15</v>
      </c>
      <c r="N93" s="18">
        <v>45</v>
      </c>
      <c r="O93" s="18">
        <v>30</v>
      </c>
      <c r="P93" s="18">
        <v>15</v>
      </c>
      <c r="Q93" s="17">
        <f t="shared" si="11"/>
        <v>0</v>
      </c>
      <c r="R93" s="17"/>
      <c r="S93" s="2">
        <f>VLOOKUP(B93,[3]Sheet1!$A$1:$C$186,3,0)</f>
        <v>19614.74</v>
      </c>
      <c r="T93" s="2">
        <f t="shared" si="10"/>
        <v>19.61474</v>
      </c>
      <c r="U93" s="2">
        <v>45</v>
      </c>
      <c r="V93" s="2">
        <v>30</v>
      </c>
      <c r="W93" s="2">
        <v>15</v>
      </c>
      <c r="X93" s="2" t="e">
        <f>#REF!-D93</f>
        <v>#REF!</v>
      </c>
    </row>
    <row r="94" s="2" customFormat="1" ht="23.25" customHeight="1" spans="1:24">
      <c r="A94" s="17">
        <v>88</v>
      </c>
      <c r="B94" s="18" t="s">
        <v>977</v>
      </c>
      <c r="C94" s="22">
        <v>42</v>
      </c>
      <c r="D94" s="18">
        <f t="shared" si="8"/>
        <v>42</v>
      </c>
      <c r="E94" s="18">
        <v>12</v>
      </c>
      <c r="F94" s="22">
        <v>30</v>
      </c>
      <c r="G94" s="17">
        <v>37.67996</v>
      </c>
      <c r="H94" s="17">
        <f t="shared" si="9"/>
        <v>42</v>
      </c>
      <c r="I94" s="18">
        <v>12</v>
      </c>
      <c r="J94" s="22">
        <v>30</v>
      </c>
      <c r="K94" s="22">
        <v>42</v>
      </c>
      <c r="L94" s="22">
        <v>12</v>
      </c>
      <c r="M94" s="22">
        <v>30</v>
      </c>
      <c r="N94" s="18">
        <v>42</v>
      </c>
      <c r="O94" s="18">
        <v>12</v>
      </c>
      <c r="P94" s="18">
        <v>30</v>
      </c>
      <c r="Q94" s="17">
        <f t="shared" si="11"/>
        <v>0</v>
      </c>
      <c r="R94" s="17"/>
      <c r="S94" s="2">
        <f>VLOOKUP(B94,[3]Sheet1!$A$1:$C$186,3,0)</f>
        <v>37679.96</v>
      </c>
      <c r="T94" s="2">
        <f t="shared" si="10"/>
        <v>37.67996</v>
      </c>
      <c r="U94" s="2">
        <v>42</v>
      </c>
      <c r="V94" s="2">
        <v>12</v>
      </c>
      <c r="W94" s="2">
        <v>30</v>
      </c>
      <c r="X94" s="2" t="e">
        <f>#REF!-D94</f>
        <v>#REF!</v>
      </c>
    </row>
    <row r="95" s="2" customFormat="1" ht="23.25" customHeight="1" spans="1:24">
      <c r="A95" s="17">
        <v>89</v>
      </c>
      <c r="B95" s="18" t="s">
        <v>978</v>
      </c>
      <c r="C95" s="22">
        <v>161</v>
      </c>
      <c r="D95" s="18">
        <f t="shared" si="8"/>
        <v>126</v>
      </c>
      <c r="E95" s="18">
        <v>26</v>
      </c>
      <c r="F95" s="22">
        <v>100</v>
      </c>
      <c r="G95" s="17">
        <v>117.26126</v>
      </c>
      <c r="H95" s="17">
        <f t="shared" si="9"/>
        <v>126</v>
      </c>
      <c r="I95" s="18">
        <v>26</v>
      </c>
      <c r="J95" s="22">
        <v>100</v>
      </c>
      <c r="K95" s="22">
        <v>126</v>
      </c>
      <c r="L95" s="22">
        <v>26</v>
      </c>
      <c r="M95" s="22">
        <v>100</v>
      </c>
      <c r="N95" s="18">
        <v>126</v>
      </c>
      <c r="O95" s="18">
        <v>26</v>
      </c>
      <c r="P95" s="18">
        <v>100</v>
      </c>
      <c r="Q95" s="17">
        <f t="shared" si="11"/>
        <v>0</v>
      </c>
      <c r="R95" s="17"/>
      <c r="S95" s="2">
        <f>VLOOKUP(B95,[3]Sheet1!$A$1:$C$186,3,0)</f>
        <v>117261.26</v>
      </c>
      <c r="T95" s="2">
        <f t="shared" si="10"/>
        <v>117.26126</v>
      </c>
      <c r="U95" s="2">
        <v>126</v>
      </c>
      <c r="V95" s="2">
        <v>26</v>
      </c>
      <c r="W95" s="2">
        <v>100</v>
      </c>
      <c r="X95" s="2" t="e">
        <f>#REF!-D95</f>
        <v>#REF!</v>
      </c>
    </row>
    <row r="96" s="2" customFormat="1" ht="23.25" customHeight="1" spans="1:24">
      <c r="A96" s="17">
        <v>90</v>
      </c>
      <c r="B96" s="18" t="s">
        <v>979</v>
      </c>
      <c r="C96" s="22">
        <v>250</v>
      </c>
      <c r="D96" s="18">
        <f t="shared" si="8"/>
        <v>250</v>
      </c>
      <c r="E96" s="18">
        <v>50</v>
      </c>
      <c r="F96" s="22">
        <v>200</v>
      </c>
      <c r="G96" s="17">
        <v>140.27</v>
      </c>
      <c r="H96" s="17">
        <f t="shared" si="9"/>
        <v>250</v>
      </c>
      <c r="I96" s="18">
        <v>50</v>
      </c>
      <c r="J96" s="22">
        <v>200</v>
      </c>
      <c r="K96" s="22">
        <v>250</v>
      </c>
      <c r="L96" s="22">
        <v>50</v>
      </c>
      <c r="M96" s="22">
        <v>200</v>
      </c>
      <c r="N96" s="18">
        <v>250</v>
      </c>
      <c r="O96" s="18">
        <v>50</v>
      </c>
      <c r="P96" s="18">
        <v>200</v>
      </c>
      <c r="Q96" s="17">
        <f t="shared" si="11"/>
        <v>0</v>
      </c>
      <c r="R96" s="17"/>
      <c r="S96" s="2">
        <f>VLOOKUP(B96,[3]Sheet1!$A$1:$C$186,3,0)</f>
        <v>140270</v>
      </c>
      <c r="T96" s="2">
        <f t="shared" si="10"/>
        <v>140.27</v>
      </c>
      <c r="U96" s="2">
        <v>250</v>
      </c>
      <c r="V96" s="2">
        <v>50</v>
      </c>
      <c r="W96" s="2">
        <v>200</v>
      </c>
      <c r="X96" s="2" t="e">
        <f>#REF!-D96</f>
        <v>#REF!</v>
      </c>
    </row>
    <row r="97" s="2" customFormat="1" ht="23.25" customHeight="1" spans="1:24">
      <c r="A97" s="17">
        <v>91</v>
      </c>
      <c r="B97" s="18" t="s">
        <v>980</v>
      </c>
      <c r="C97" s="22">
        <v>75</v>
      </c>
      <c r="D97" s="18">
        <f t="shared" si="8"/>
        <v>95</v>
      </c>
      <c r="E97" s="18">
        <v>20</v>
      </c>
      <c r="F97" s="22">
        <v>75</v>
      </c>
      <c r="G97" s="17">
        <v>53.09723</v>
      </c>
      <c r="H97" s="17">
        <f t="shared" si="9"/>
        <v>95</v>
      </c>
      <c r="I97" s="18">
        <v>20</v>
      </c>
      <c r="J97" s="22">
        <v>75</v>
      </c>
      <c r="K97" s="22">
        <v>95</v>
      </c>
      <c r="L97" s="22">
        <v>20</v>
      </c>
      <c r="M97" s="22">
        <v>75</v>
      </c>
      <c r="N97" s="18">
        <v>95</v>
      </c>
      <c r="O97" s="18">
        <v>20</v>
      </c>
      <c r="P97" s="18">
        <v>75</v>
      </c>
      <c r="Q97" s="17">
        <f t="shared" si="11"/>
        <v>0</v>
      </c>
      <c r="R97" s="17"/>
      <c r="S97" s="2">
        <f>VLOOKUP(B97,[3]Sheet1!$A$1:$C$186,3,0)</f>
        <v>53097.23</v>
      </c>
      <c r="T97" s="2">
        <f t="shared" si="10"/>
        <v>53.09723</v>
      </c>
      <c r="U97" s="2">
        <v>95</v>
      </c>
      <c r="V97" s="2">
        <v>20</v>
      </c>
      <c r="W97" s="2">
        <v>75</v>
      </c>
      <c r="X97" s="2" t="e">
        <f>#REF!-D97</f>
        <v>#REF!</v>
      </c>
    </row>
    <row r="98" s="2" customFormat="1" ht="23.25" customHeight="1" spans="1:24">
      <c r="A98" s="17">
        <v>92</v>
      </c>
      <c r="B98" s="18" t="s">
        <v>981</v>
      </c>
      <c r="C98" s="22">
        <v>75</v>
      </c>
      <c r="D98" s="18">
        <f t="shared" si="8"/>
        <v>110</v>
      </c>
      <c r="E98" s="18">
        <v>40</v>
      </c>
      <c r="F98" s="22">
        <v>70</v>
      </c>
      <c r="G98" s="17">
        <v>86.96194</v>
      </c>
      <c r="H98" s="17">
        <f t="shared" si="9"/>
        <v>105</v>
      </c>
      <c r="I98" s="17">
        <v>35</v>
      </c>
      <c r="J98" s="19">
        <v>70</v>
      </c>
      <c r="K98" s="19">
        <v>102</v>
      </c>
      <c r="L98" s="19">
        <v>32</v>
      </c>
      <c r="M98" s="19">
        <v>70</v>
      </c>
      <c r="N98" s="17">
        <v>102</v>
      </c>
      <c r="O98" s="17">
        <v>32</v>
      </c>
      <c r="P98" s="17">
        <v>70</v>
      </c>
      <c r="Q98" s="17">
        <f t="shared" si="11"/>
        <v>0</v>
      </c>
      <c r="R98" s="17"/>
      <c r="S98" s="2">
        <f>VLOOKUP(B98,[3]Sheet1!$A$1:$C$186,3,0)</f>
        <v>86961.94</v>
      </c>
      <c r="T98" s="2">
        <f t="shared" si="10"/>
        <v>86.96194</v>
      </c>
      <c r="U98" s="2">
        <v>102</v>
      </c>
      <c r="V98" s="2">
        <v>32</v>
      </c>
      <c r="W98" s="2">
        <v>70</v>
      </c>
      <c r="X98" s="2" t="e">
        <f>#REF!-D98</f>
        <v>#REF!</v>
      </c>
    </row>
    <row r="99" s="2" customFormat="1" ht="23.25" customHeight="1" spans="1:24">
      <c r="A99" s="17">
        <v>93</v>
      </c>
      <c r="B99" s="18" t="s">
        <v>982</v>
      </c>
      <c r="C99" s="22">
        <v>238</v>
      </c>
      <c r="D99" s="18">
        <f t="shared" si="8"/>
        <v>220</v>
      </c>
      <c r="E99" s="18">
        <v>120</v>
      </c>
      <c r="F99" s="22">
        <v>100</v>
      </c>
      <c r="G99" s="17">
        <v>79.1594</v>
      </c>
      <c r="H99" s="17">
        <f t="shared" si="9"/>
        <v>220</v>
      </c>
      <c r="I99" s="18">
        <v>120</v>
      </c>
      <c r="J99" s="22">
        <v>100</v>
      </c>
      <c r="K99" s="22">
        <v>220</v>
      </c>
      <c r="L99" s="22">
        <v>120</v>
      </c>
      <c r="M99" s="22">
        <v>100</v>
      </c>
      <c r="N99" s="18">
        <v>220</v>
      </c>
      <c r="O99" s="18">
        <v>120</v>
      </c>
      <c r="P99" s="18">
        <v>100</v>
      </c>
      <c r="Q99" s="17">
        <f t="shared" si="11"/>
        <v>0</v>
      </c>
      <c r="R99" s="17"/>
      <c r="S99" s="2">
        <f>VLOOKUP(B99,[3]Sheet1!$A$1:$C$186,3,0)</f>
        <v>79159.4</v>
      </c>
      <c r="T99" s="2">
        <f t="shared" si="10"/>
        <v>79.1594</v>
      </c>
      <c r="U99" s="2">
        <v>220</v>
      </c>
      <c r="V99" s="2">
        <v>120</v>
      </c>
      <c r="W99" s="2">
        <v>100</v>
      </c>
      <c r="X99" s="2" t="e">
        <f>#REF!-D99</f>
        <v>#REF!</v>
      </c>
    </row>
    <row r="100" s="2" customFormat="1" ht="23.25" customHeight="1" spans="1:24">
      <c r="A100" s="17">
        <v>94</v>
      </c>
      <c r="B100" s="17" t="s">
        <v>983</v>
      </c>
      <c r="C100" s="19">
        <v>7</v>
      </c>
      <c r="D100" s="18">
        <f t="shared" si="8"/>
        <v>5</v>
      </c>
      <c r="E100" s="17">
        <v>5</v>
      </c>
      <c r="F100" s="19">
        <v>0</v>
      </c>
      <c r="G100" s="17">
        <v>2.978</v>
      </c>
      <c r="H100" s="17">
        <f t="shared" si="9"/>
        <v>5</v>
      </c>
      <c r="I100" s="17">
        <v>5</v>
      </c>
      <c r="J100" s="19">
        <v>0</v>
      </c>
      <c r="K100" s="19">
        <v>5</v>
      </c>
      <c r="L100" s="19">
        <v>5</v>
      </c>
      <c r="M100" s="19"/>
      <c r="N100" s="17">
        <v>5</v>
      </c>
      <c r="O100" s="17">
        <v>5</v>
      </c>
      <c r="P100" s="17"/>
      <c r="Q100" s="17">
        <f t="shared" si="11"/>
        <v>0</v>
      </c>
      <c r="R100" s="17"/>
      <c r="S100" s="2">
        <f>VLOOKUP(B100,[3]Sheet1!$A$1:$C$186,3,0)</f>
        <v>2978</v>
      </c>
      <c r="T100" s="2">
        <f t="shared" si="10"/>
        <v>2.978</v>
      </c>
      <c r="U100" s="2">
        <v>5</v>
      </c>
      <c r="V100" s="2">
        <v>5</v>
      </c>
      <c r="X100" s="2" t="e">
        <f>#REF!-D100</f>
        <v>#REF!</v>
      </c>
    </row>
    <row r="101" s="2" customFormat="1" ht="23.25" customHeight="1" spans="1:24">
      <c r="A101" s="17">
        <v>95</v>
      </c>
      <c r="B101" s="18" t="s">
        <v>984</v>
      </c>
      <c r="C101" s="22">
        <v>354</v>
      </c>
      <c r="D101" s="18">
        <f t="shared" si="8"/>
        <v>289</v>
      </c>
      <c r="E101" s="18">
        <v>200</v>
      </c>
      <c r="F101" s="22">
        <v>89</v>
      </c>
      <c r="G101" s="17">
        <v>274.66257</v>
      </c>
      <c r="H101" s="17">
        <f t="shared" si="9"/>
        <v>289</v>
      </c>
      <c r="I101" s="18">
        <v>200</v>
      </c>
      <c r="J101" s="22">
        <v>89</v>
      </c>
      <c r="K101" s="22">
        <v>289</v>
      </c>
      <c r="L101" s="22">
        <v>200</v>
      </c>
      <c r="M101" s="22">
        <v>89</v>
      </c>
      <c r="N101" s="18">
        <v>289</v>
      </c>
      <c r="O101" s="18">
        <v>200</v>
      </c>
      <c r="P101" s="18">
        <v>89</v>
      </c>
      <c r="Q101" s="17">
        <f t="shared" si="11"/>
        <v>0</v>
      </c>
      <c r="R101" s="17"/>
      <c r="S101" s="2">
        <f>VLOOKUP(B101,[3]Sheet1!$A$1:$C$186,3,0)</f>
        <v>274662.57</v>
      </c>
      <c r="T101" s="2">
        <f t="shared" si="10"/>
        <v>274.66257</v>
      </c>
      <c r="U101" s="2">
        <v>289</v>
      </c>
      <c r="V101" s="2">
        <v>200</v>
      </c>
      <c r="W101" s="2">
        <v>89</v>
      </c>
      <c r="X101" s="2" t="e">
        <f>#REF!-D101</f>
        <v>#REF!</v>
      </c>
    </row>
    <row r="102" s="2" customFormat="1" ht="23.25" customHeight="1" spans="1:24">
      <c r="A102" s="17">
        <v>96</v>
      </c>
      <c r="B102" s="18" t="s">
        <v>985</v>
      </c>
      <c r="C102" s="22">
        <v>35</v>
      </c>
      <c r="D102" s="18">
        <f t="shared" si="8"/>
        <v>35</v>
      </c>
      <c r="E102" s="18">
        <v>20</v>
      </c>
      <c r="F102" s="22">
        <v>15</v>
      </c>
      <c r="G102" s="17">
        <v>20</v>
      </c>
      <c r="H102" s="17">
        <f t="shared" si="9"/>
        <v>35</v>
      </c>
      <c r="I102" s="18">
        <v>20</v>
      </c>
      <c r="J102" s="22">
        <v>15</v>
      </c>
      <c r="K102" s="22">
        <v>20</v>
      </c>
      <c r="L102" s="22">
        <v>20</v>
      </c>
      <c r="M102" s="22"/>
      <c r="N102" s="18">
        <v>20</v>
      </c>
      <c r="O102" s="18">
        <v>20</v>
      </c>
      <c r="P102" s="18"/>
      <c r="Q102" s="17">
        <f t="shared" si="11"/>
        <v>0</v>
      </c>
      <c r="R102" s="17"/>
      <c r="S102" s="2">
        <f>VLOOKUP(B102,[3]Sheet1!$A$1:$C$186,3,0)</f>
        <v>20000</v>
      </c>
      <c r="T102" s="2">
        <f t="shared" si="10"/>
        <v>20</v>
      </c>
      <c r="U102" s="2">
        <v>20</v>
      </c>
      <c r="V102" s="2">
        <v>20</v>
      </c>
      <c r="X102" s="2" t="e">
        <f>#REF!-D102</f>
        <v>#REF!</v>
      </c>
    </row>
    <row r="103" s="2" customFormat="1" ht="23.25" customHeight="1" spans="1:24">
      <c r="A103" s="17">
        <v>97</v>
      </c>
      <c r="B103" s="18" t="s">
        <v>986</v>
      </c>
      <c r="C103" s="22">
        <v>205</v>
      </c>
      <c r="D103" s="18">
        <f t="shared" si="8"/>
        <v>195</v>
      </c>
      <c r="E103" s="18">
        <v>60</v>
      </c>
      <c r="F103" s="22">
        <v>135</v>
      </c>
      <c r="G103" s="17">
        <v>125.11045</v>
      </c>
      <c r="H103" s="17">
        <f t="shared" si="9"/>
        <v>195</v>
      </c>
      <c r="I103" s="18">
        <v>60</v>
      </c>
      <c r="J103" s="22">
        <v>135</v>
      </c>
      <c r="K103" s="22">
        <v>195</v>
      </c>
      <c r="L103" s="22">
        <v>60</v>
      </c>
      <c r="M103" s="22">
        <v>135</v>
      </c>
      <c r="N103" s="18">
        <v>195</v>
      </c>
      <c r="O103" s="18">
        <v>60</v>
      </c>
      <c r="P103" s="18">
        <v>135</v>
      </c>
      <c r="Q103" s="17">
        <f t="shared" si="11"/>
        <v>0</v>
      </c>
      <c r="R103" s="17"/>
      <c r="S103" s="2">
        <f>VLOOKUP(B103,[3]Sheet1!$A$1:$C$186,3,0)</f>
        <v>125110.45</v>
      </c>
      <c r="T103" s="2">
        <f t="shared" si="10"/>
        <v>125.11045</v>
      </c>
      <c r="U103" s="2">
        <v>195</v>
      </c>
      <c r="V103" s="2">
        <v>60</v>
      </c>
      <c r="W103" s="2">
        <v>135</v>
      </c>
      <c r="X103" s="2" t="e">
        <f>#REF!-D103</f>
        <v>#REF!</v>
      </c>
    </row>
    <row r="104" s="2" customFormat="1" ht="23.25" customHeight="1" spans="1:24">
      <c r="A104" s="17">
        <v>98</v>
      </c>
      <c r="B104" s="18" t="s">
        <v>987</v>
      </c>
      <c r="C104" s="22">
        <v>600</v>
      </c>
      <c r="D104" s="18">
        <f t="shared" si="8"/>
        <v>560</v>
      </c>
      <c r="E104" s="18">
        <v>160</v>
      </c>
      <c r="F104" s="22">
        <v>400</v>
      </c>
      <c r="G104" s="17">
        <v>136.28689</v>
      </c>
      <c r="H104" s="17">
        <f t="shared" si="9"/>
        <v>560</v>
      </c>
      <c r="I104" s="18">
        <v>160</v>
      </c>
      <c r="J104" s="22">
        <v>400</v>
      </c>
      <c r="K104" s="22">
        <v>560</v>
      </c>
      <c r="L104" s="22">
        <v>160</v>
      </c>
      <c r="M104" s="22">
        <v>400</v>
      </c>
      <c r="N104" s="18">
        <v>560</v>
      </c>
      <c r="O104" s="18">
        <v>160</v>
      </c>
      <c r="P104" s="18">
        <v>400</v>
      </c>
      <c r="Q104" s="17">
        <f t="shared" si="11"/>
        <v>0</v>
      </c>
      <c r="R104" s="17"/>
      <c r="S104" s="2">
        <f>VLOOKUP(B104,[3]Sheet1!$A$1:$C$186,3,0)</f>
        <v>136286.89</v>
      </c>
      <c r="T104" s="2">
        <f t="shared" si="10"/>
        <v>136.28689</v>
      </c>
      <c r="U104" s="2">
        <v>560</v>
      </c>
      <c r="V104" s="2">
        <v>160</v>
      </c>
      <c r="W104" s="2">
        <v>400</v>
      </c>
      <c r="X104" s="2" t="e">
        <f>#REF!-D104</f>
        <v>#REF!</v>
      </c>
    </row>
    <row r="105" s="2" customFormat="1" ht="23.25" customHeight="1" spans="1:24">
      <c r="A105" s="17">
        <v>99</v>
      </c>
      <c r="B105" s="17" t="s">
        <v>988</v>
      </c>
      <c r="C105" s="17">
        <v>0</v>
      </c>
      <c r="D105" s="18">
        <f t="shared" si="8"/>
        <v>25</v>
      </c>
      <c r="E105" s="17">
        <v>16</v>
      </c>
      <c r="F105" s="17">
        <v>9</v>
      </c>
      <c r="G105" s="17">
        <v>39.15824</v>
      </c>
      <c r="H105" s="17">
        <f t="shared" si="9"/>
        <v>25</v>
      </c>
      <c r="I105" s="17">
        <v>16</v>
      </c>
      <c r="J105" s="19">
        <v>9</v>
      </c>
      <c r="K105" s="19">
        <v>15</v>
      </c>
      <c r="L105" s="19">
        <v>15</v>
      </c>
      <c r="M105" s="19"/>
      <c r="N105" s="17">
        <v>15</v>
      </c>
      <c r="O105" s="17">
        <v>15</v>
      </c>
      <c r="P105" s="17"/>
      <c r="Q105" s="17">
        <f t="shared" si="11"/>
        <v>0</v>
      </c>
      <c r="R105" s="17"/>
      <c r="S105" s="2">
        <f>VLOOKUP(B105,[3]Sheet1!$A$1:$C$186,3,0)</f>
        <v>39158.24</v>
      </c>
      <c r="T105" s="2">
        <f t="shared" si="10"/>
        <v>39.15824</v>
      </c>
      <c r="U105" s="2">
        <v>15</v>
      </c>
      <c r="V105" s="2">
        <v>15</v>
      </c>
      <c r="X105" s="2" t="e">
        <f>#REF!-D105</f>
        <v>#REF!</v>
      </c>
    </row>
    <row r="106" s="2" customFormat="1" ht="23.25" customHeight="1" spans="1:24">
      <c r="A106" s="17">
        <v>100</v>
      </c>
      <c r="B106" s="18" t="s">
        <v>989</v>
      </c>
      <c r="C106" s="22">
        <v>80</v>
      </c>
      <c r="D106" s="18">
        <f t="shared" si="8"/>
        <v>80</v>
      </c>
      <c r="E106" s="18">
        <v>40</v>
      </c>
      <c r="F106" s="22">
        <v>40</v>
      </c>
      <c r="G106" s="17">
        <v>5.07</v>
      </c>
      <c r="H106" s="17">
        <f t="shared" si="9"/>
        <v>80</v>
      </c>
      <c r="I106" s="18">
        <v>40</v>
      </c>
      <c r="J106" s="22">
        <v>40</v>
      </c>
      <c r="K106" s="22"/>
      <c r="L106" s="22"/>
      <c r="M106" s="22"/>
      <c r="N106" s="18"/>
      <c r="O106" s="18"/>
      <c r="P106" s="18"/>
      <c r="Q106" s="17">
        <f t="shared" si="11"/>
        <v>0</v>
      </c>
      <c r="R106" s="17"/>
      <c r="S106" s="2">
        <f>VLOOKUP(B106,[3]Sheet1!$A$1:$C$186,3,0)</f>
        <v>5070</v>
      </c>
      <c r="T106" s="2">
        <f t="shared" si="10"/>
        <v>5.07</v>
      </c>
      <c r="X106" s="2" t="e">
        <f>#REF!-D106</f>
        <v>#REF!</v>
      </c>
    </row>
    <row r="107" s="2" customFormat="1" ht="23.25" customHeight="1" spans="1:24">
      <c r="A107" s="17">
        <v>101</v>
      </c>
      <c r="B107" s="18" t="s">
        <v>990</v>
      </c>
      <c r="C107" s="17">
        <v>300</v>
      </c>
      <c r="D107" s="18">
        <f t="shared" si="8"/>
        <v>345</v>
      </c>
      <c r="E107" s="17">
        <v>200</v>
      </c>
      <c r="F107" s="17">
        <v>145</v>
      </c>
      <c r="G107" s="17">
        <v>231.64752</v>
      </c>
      <c r="H107" s="17">
        <f t="shared" si="9"/>
        <v>345</v>
      </c>
      <c r="I107" s="17">
        <v>200</v>
      </c>
      <c r="J107" s="19">
        <v>145</v>
      </c>
      <c r="K107" s="19">
        <v>345</v>
      </c>
      <c r="L107" s="19">
        <v>200</v>
      </c>
      <c r="M107" s="19">
        <v>145</v>
      </c>
      <c r="N107" s="17">
        <v>345</v>
      </c>
      <c r="O107" s="17">
        <v>200</v>
      </c>
      <c r="P107" s="17">
        <v>145</v>
      </c>
      <c r="Q107" s="17">
        <f t="shared" si="11"/>
        <v>0</v>
      </c>
      <c r="R107" s="17"/>
      <c r="S107" s="2">
        <f>VLOOKUP(B107,[3]Sheet1!$A$1:$C$186,3,0)</f>
        <v>231647.52</v>
      </c>
      <c r="T107" s="2">
        <f t="shared" si="10"/>
        <v>231.64752</v>
      </c>
      <c r="U107" s="2">
        <v>345</v>
      </c>
      <c r="V107" s="2">
        <v>200</v>
      </c>
      <c r="W107" s="2">
        <v>145</v>
      </c>
      <c r="X107" s="2" t="e">
        <f>#REF!-D107</f>
        <v>#REF!</v>
      </c>
    </row>
    <row r="108" s="1" customFormat="1" ht="23.25" customHeight="1" spans="1:245">
      <c r="A108" s="17">
        <v>102</v>
      </c>
      <c r="B108" s="18" t="s">
        <v>991</v>
      </c>
      <c r="C108" s="17">
        <v>350</v>
      </c>
      <c r="D108" s="18">
        <f t="shared" si="8"/>
        <v>297.5</v>
      </c>
      <c r="E108" s="17">
        <v>195.2</v>
      </c>
      <c r="F108" s="17">
        <v>102.3</v>
      </c>
      <c r="G108" s="17">
        <v>224.65023</v>
      </c>
      <c r="H108" s="17">
        <f t="shared" si="9"/>
        <v>297.5</v>
      </c>
      <c r="I108" s="17">
        <v>195.2</v>
      </c>
      <c r="J108" s="19">
        <v>102.3</v>
      </c>
      <c r="K108" s="19">
        <v>297.5</v>
      </c>
      <c r="L108" s="19">
        <v>195.2</v>
      </c>
      <c r="M108" s="19">
        <v>102.3</v>
      </c>
      <c r="N108" s="17">
        <v>297.5</v>
      </c>
      <c r="O108" s="17">
        <v>195.2</v>
      </c>
      <c r="P108" s="17">
        <v>102.3</v>
      </c>
      <c r="Q108" s="17">
        <f t="shared" si="11"/>
        <v>0</v>
      </c>
      <c r="R108" s="17"/>
      <c r="S108" s="2">
        <f>VLOOKUP(B108,[3]Sheet1!$A$1:$C$186,3,0)</f>
        <v>224650.23</v>
      </c>
      <c r="T108" s="2">
        <f t="shared" si="10"/>
        <v>224.65023</v>
      </c>
      <c r="U108" s="2">
        <v>297.5</v>
      </c>
      <c r="V108" s="2">
        <v>195.2</v>
      </c>
      <c r="W108" s="2">
        <v>102.3</v>
      </c>
      <c r="X108" s="2" t="e">
        <f>#REF!-D108</f>
        <v>#REF!</v>
      </c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</row>
    <row r="109" s="1" customFormat="1" ht="23.25" customHeight="1" spans="1:245">
      <c r="A109" s="17">
        <v>103</v>
      </c>
      <c r="B109" s="18" t="s">
        <v>992</v>
      </c>
      <c r="C109" s="17">
        <v>350</v>
      </c>
      <c r="D109" s="18">
        <f t="shared" si="8"/>
        <v>450</v>
      </c>
      <c r="E109" s="17">
        <v>200</v>
      </c>
      <c r="F109" s="17">
        <v>250</v>
      </c>
      <c r="G109" s="17">
        <v>343.27841</v>
      </c>
      <c r="H109" s="17">
        <f t="shared" si="9"/>
        <v>450</v>
      </c>
      <c r="I109" s="17">
        <v>200</v>
      </c>
      <c r="J109" s="19">
        <v>250</v>
      </c>
      <c r="K109" s="19">
        <v>450</v>
      </c>
      <c r="L109" s="19">
        <v>200</v>
      </c>
      <c r="M109" s="19">
        <v>250</v>
      </c>
      <c r="N109" s="17">
        <v>450</v>
      </c>
      <c r="O109" s="17">
        <v>200</v>
      </c>
      <c r="P109" s="17">
        <v>250</v>
      </c>
      <c r="Q109" s="17">
        <f t="shared" si="11"/>
        <v>0</v>
      </c>
      <c r="R109" s="17"/>
      <c r="S109" s="2">
        <f>VLOOKUP(B109,[3]Sheet1!$A$1:$C$186,3,0)</f>
        <v>343278.41</v>
      </c>
      <c r="T109" s="2">
        <f t="shared" si="10"/>
        <v>343.27841</v>
      </c>
      <c r="U109" s="2">
        <v>450</v>
      </c>
      <c r="V109" s="2">
        <v>200</v>
      </c>
      <c r="W109" s="2">
        <v>250</v>
      </c>
      <c r="X109" s="2" t="e">
        <f>#REF!-D109</f>
        <v>#REF!</v>
      </c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</row>
    <row r="110" s="1" customFormat="1" ht="23.25" customHeight="1" spans="1:245">
      <c r="A110" s="17">
        <v>104</v>
      </c>
      <c r="B110" s="18" t="s">
        <v>993</v>
      </c>
      <c r="C110" s="17">
        <v>300</v>
      </c>
      <c r="D110" s="18">
        <f t="shared" si="8"/>
        <v>240</v>
      </c>
      <c r="E110" s="17">
        <v>120</v>
      </c>
      <c r="F110" s="17">
        <v>120</v>
      </c>
      <c r="G110" s="17">
        <v>216.31954</v>
      </c>
      <c r="H110" s="17">
        <f t="shared" si="9"/>
        <v>240</v>
      </c>
      <c r="I110" s="17">
        <v>120</v>
      </c>
      <c r="J110" s="19">
        <v>120</v>
      </c>
      <c r="K110" s="19">
        <v>240</v>
      </c>
      <c r="L110" s="19">
        <v>120</v>
      </c>
      <c r="M110" s="19">
        <v>120</v>
      </c>
      <c r="N110" s="17">
        <v>240</v>
      </c>
      <c r="O110" s="17">
        <v>120</v>
      </c>
      <c r="P110" s="17">
        <v>120</v>
      </c>
      <c r="Q110" s="17">
        <f t="shared" si="11"/>
        <v>0</v>
      </c>
      <c r="R110" s="17"/>
      <c r="S110" s="2">
        <f>VLOOKUP(B110,[3]Sheet1!$A$1:$C$186,3,0)</f>
        <v>216319.54</v>
      </c>
      <c r="T110" s="2">
        <f t="shared" si="10"/>
        <v>216.31954</v>
      </c>
      <c r="U110" s="2">
        <v>240</v>
      </c>
      <c r="V110" s="2">
        <v>120</v>
      </c>
      <c r="W110" s="2">
        <v>120</v>
      </c>
      <c r="X110" s="2" t="e">
        <f>#REF!-D110</f>
        <v>#REF!</v>
      </c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</row>
    <row r="111" s="1" customFormat="1" ht="23.25" customHeight="1" spans="1:245">
      <c r="A111" s="17">
        <v>105</v>
      </c>
      <c r="B111" s="18" t="s">
        <v>740</v>
      </c>
      <c r="C111" s="17">
        <v>600</v>
      </c>
      <c r="D111" s="18">
        <f t="shared" si="8"/>
        <v>365</v>
      </c>
      <c r="E111" s="17">
        <v>200</v>
      </c>
      <c r="F111" s="17">
        <v>165</v>
      </c>
      <c r="G111" s="17">
        <v>161.32685</v>
      </c>
      <c r="H111" s="17">
        <f t="shared" si="9"/>
        <v>365</v>
      </c>
      <c r="I111" s="17">
        <v>200</v>
      </c>
      <c r="J111" s="19">
        <v>165</v>
      </c>
      <c r="K111" s="19">
        <v>365</v>
      </c>
      <c r="L111" s="19">
        <v>200</v>
      </c>
      <c r="M111" s="19">
        <v>165</v>
      </c>
      <c r="N111" s="17">
        <v>365</v>
      </c>
      <c r="O111" s="17">
        <v>200</v>
      </c>
      <c r="P111" s="17">
        <v>165</v>
      </c>
      <c r="Q111" s="17">
        <f t="shared" si="11"/>
        <v>0</v>
      </c>
      <c r="R111" s="17"/>
      <c r="S111" s="2">
        <f>VLOOKUP(B111,[3]Sheet1!$A$1:$C$186,3,0)</f>
        <v>161326.85</v>
      </c>
      <c r="T111" s="2">
        <f t="shared" si="10"/>
        <v>161.32685</v>
      </c>
      <c r="U111" s="2">
        <v>365</v>
      </c>
      <c r="V111" s="2">
        <v>200</v>
      </c>
      <c r="W111" s="2">
        <v>165</v>
      </c>
      <c r="X111" s="2" t="e">
        <f>#REF!-D111</f>
        <v>#REF!</v>
      </c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</row>
    <row r="112" s="1" customFormat="1" ht="23.25" customHeight="1" spans="1:245">
      <c r="A112" s="17">
        <v>106</v>
      </c>
      <c r="B112" s="18" t="s">
        <v>741</v>
      </c>
      <c r="C112" s="17">
        <v>350</v>
      </c>
      <c r="D112" s="18">
        <f t="shared" si="8"/>
        <v>400</v>
      </c>
      <c r="E112" s="17">
        <v>200</v>
      </c>
      <c r="F112" s="17">
        <v>200</v>
      </c>
      <c r="G112" s="17">
        <v>153.63052</v>
      </c>
      <c r="H112" s="17">
        <f t="shared" si="9"/>
        <v>400</v>
      </c>
      <c r="I112" s="17">
        <v>200</v>
      </c>
      <c r="J112" s="19">
        <v>200</v>
      </c>
      <c r="K112" s="19">
        <v>400</v>
      </c>
      <c r="L112" s="19">
        <v>200</v>
      </c>
      <c r="M112" s="19">
        <v>200</v>
      </c>
      <c r="N112" s="17">
        <v>400</v>
      </c>
      <c r="O112" s="17">
        <v>200</v>
      </c>
      <c r="P112" s="17">
        <v>200</v>
      </c>
      <c r="Q112" s="17">
        <f t="shared" si="11"/>
        <v>0</v>
      </c>
      <c r="R112" s="17"/>
      <c r="S112" s="2">
        <f>VLOOKUP(B112,[3]Sheet1!$A$1:$C$186,3,0)</f>
        <v>153630.52</v>
      </c>
      <c r="T112" s="2">
        <f t="shared" si="10"/>
        <v>153.63052</v>
      </c>
      <c r="U112" s="2">
        <v>400</v>
      </c>
      <c r="V112" s="2">
        <v>200</v>
      </c>
      <c r="W112" s="2">
        <v>200</v>
      </c>
      <c r="X112" s="2" t="e">
        <f>#REF!-D112</f>
        <v>#REF!</v>
      </c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</row>
    <row r="113" s="1" customFormat="1" ht="23.25" customHeight="1" spans="1:245">
      <c r="A113" s="17">
        <v>107</v>
      </c>
      <c r="B113" s="18" t="s">
        <v>994</v>
      </c>
      <c r="C113" s="17">
        <v>300</v>
      </c>
      <c r="D113" s="18">
        <f t="shared" si="8"/>
        <v>181.5</v>
      </c>
      <c r="E113" s="17">
        <v>108</v>
      </c>
      <c r="F113" s="17">
        <v>73.5</v>
      </c>
      <c r="G113" s="17">
        <v>193.79218</v>
      </c>
      <c r="H113" s="17">
        <f t="shared" si="9"/>
        <v>181.5</v>
      </c>
      <c r="I113" s="17">
        <v>108</v>
      </c>
      <c r="J113" s="19">
        <v>73.5</v>
      </c>
      <c r="K113" s="19">
        <v>181.5</v>
      </c>
      <c r="L113" s="19">
        <v>108</v>
      </c>
      <c r="M113" s="19">
        <v>73.5</v>
      </c>
      <c r="N113" s="17">
        <v>181.5</v>
      </c>
      <c r="O113" s="17">
        <v>108</v>
      </c>
      <c r="P113" s="17">
        <v>73.5</v>
      </c>
      <c r="Q113" s="17">
        <f t="shared" si="11"/>
        <v>0</v>
      </c>
      <c r="R113" s="17"/>
      <c r="S113" s="2">
        <f>VLOOKUP(B113,[3]Sheet1!$A$1:$C$186,3,0)</f>
        <v>193792.18</v>
      </c>
      <c r="T113" s="2">
        <f t="shared" si="10"/>
        <v>193.79218</v>
      </c>
      <c r="U113" s="2">
        <v>181.5</v>
      </c>
      <c r="V113" s="2">
        <v>108</v>
      </c>
      <c r="W113" s="2">
        <v>73.5</v>
      </c>
      <c r="X113" s="2" t="e">
        <f>#REF!-D113</f>
        <v>#REF!</v>
      </c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</row>
    <row r="114" s="1" customFormat="1" ht="23.25" customHeight="1" spans="1:245">
      <c r="A114" s="17">
        <v>108</v>
      </c>
      <c r="B114" s="18" t="s">
        <v>995</v>
      </c>
      <c r="C114" s="17">
        <v>350</v>
      </c>
      <c r="D114" s="18">
        <f t="shared" si="8"/>
        <v>360</v>
      </c>
      <c r="E114" s="17">
        <v>180</v>
      </c>
      <c r="F114" s="17">
        <v>180</v>
      </c>
      <c r="G114" s="17">
        <v>209.24491</v>
      </c>
      <c r="H114" s="17">
        <f t="shared" si="9"/>
        <v>360</v>
      </c>
      <c r="I114" s="17">
        <v>180</v>
      </c>
      <c r="J114" s="19">
        <v>180</v>
      </c>
      <c r="K114" s="19">
        <v>360</v>
      </c>
      <c r="L114" s="19">
        <v>180</v>
      </c>
      <c r="M114" s="19">
        <v>180</v>
      </c>
      <c r="N114" s="17">
        <v>360</v>
      </c>
      <c r="O114" s="17">
        <v>180</v>
      </c>
      <c r="P114" s="17">
        <v>180</v>
      </c>
      <c r="Q114" s="17">
        <f t="shared" si="11"/>
        <v>0</v>
      </c>
      <c r="R114" s="17"/>
      <c r="S114" s="2">
        <f>VLOOKUP(B114,[3]Sheet1!$A$1:$C$186,3,0)</f>
        <v>209244.91</v>
      </c>
      <c r="T114" s="2">
        <f t="shared" si="10"/>
        <v>209.24491</v>
      </c>
      <c r="U114" s="2">
        <v>360</v>
      </c>
      <c r="V114" s="2">
        <v>180</v>
      </c>
      <c r="W114" s="2">
        <v>180</v>
      </c>
      <c r="X114" s="2" t="e">
        <f>#REF!-D114</f>
        <v>#REF!</v>
      </c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</row>
    <row r="115" s="1" customFormat="1" ht="23.25" customHeight="1" spans="1:245">
      <c r="A115" s="17">
        <v>109</v>
      </c>
      <c r="B115" s="18" t="s">
        <v>996</v>
      </c>
      <c r="C115" s="17">
        <v>120</v>
      </c>
      <c r="D115" s="18">
        <f t="shared" si="8"/>
        <v>240</v>
      </c>
      <c r="E115" s="17">
        <v>120</v>
      </c>
      <c r="F115" s="17">
        <v>120</v>
      </c>
      <c r="G115" s="17">
        <v>132.58932</v>
      </c>
      <c r="H115" s="17">
        <f t="shared" si="9"/>
        <v>240</v>
      </c>
      <c r="I115" s="17">
        <v>120</v>
      </c>
      <c r="J115" s="19">
        <v>120</v>
      </c>
      <c r="K115" s="19">
        <v>240</v>
      </c>
      <c r="L115" s="19">
        <v>120</v>
      </c>
      <c r="M115" s="19">
        <v>120</v>
      </c>
      <c r="N115" s="17">
        <v>240</v>
      </c>
      <c r="O115" s="17">
        <v>120</v>
      </c>
      <c r="P115" s="17">
        <v>120</v>
      </c>
      <c r="Q115" s="17">
        <f t="shared" si="11"/>
        <v>0</v>
      </c>
      <c r="R115" s="17"/>
      <c r="S115" s="2">
        <f>VLOOKUP(B115,[3]Sheet1!$A$1:$C$186,3,0)</f>
        <v>132589.32</v>
      </c>
      <c r="T115" s="2">
        <f t="shared" si="10"/>
        <v>132.58932</v>
      </c>
      <c r="U115" s="2">
        <v>240</v>
      </c>
      <c r="V115" s="2">
        <v>120</v>
      </c>
      <c r="W115" s="2">
        <v>120</v>
      </c>
      <c r="X115" s="2" t="e">
        <f>#REF!-D115</f>
        <v>#REF!</v>
      </c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</row>
    <row r="116" s="1" customFormat="1" ht="23.25" customHeight="1" spans="1:245">
      <c r="A116" s="17">
        <v>110</v>
      </c>
      <c r="B116" s="18" t="s">
        <v>997</v>
      </c>
      <c r="C116" s="17">
        <v>150</v>
      </c>
      <c r="D116" s="18">
        <f t="shared" si="8"/>
        <v>197.1</v>
      </c>
      <c r="E116" s="17">
        <v>105</v>
      </c>
      <c r="F116" s="17">
        <v>92.1</v>
      </c>
      <c r="G116" s="17">
        <v>90.523</v>
      </c>
      <c r="H116" s="17">
        <f t="shared" si="9"/>
        <v>197.1</v>
      </c>
      <c r="I116" s="17">
        <v>105</v>
      </c>
      <c r="J116" s="19">
        <v>92.1</v>
      </c>
      <c r="K116" s="19">
        <v>197.1</v>
      </c>
      <c r="L116" s="19">
        <v>105</v>
      </c>
      <c r="M116" s="19">
        <v>92.1</v>
      </c>
      <c r="N116" s="17">
        <v>197.1</v>
      </c>
      <c r="O116" s="17">
        <v>105</v>
      </c>
      <c r="P116" s="17">
        <v>92.1</v>
      </c>
      <c r="Q116" s="17">
        <f t="shared" si="11"/>
        <v>0</v>
      </c>
      <c r="R116" s="17"/>
      <c r="S116" s="2">
        <f>VLOOKUP(B116,[3]Sheet1!$A$1:$C$186,3,0)</f>
        <v>90523</v>
      </c>
      <c r="T116" s="2">
        <f t="shared" si="10"/>
        <v>90.523</v>
      </c>
      <c r="U116" s="2">
        <v>197.1</v>
      </c>
      <c r="V116" s="2">
        <v>105</v>
      </c>
      <c r="W116" s="2">
        <v>92.1</v>
      </c>
      <c r="X116" s="2" t="e">
        <f>#REF!-D116</f>
        <v>#REF!</v>
      </c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</row>
    <row r="117" s="1" customFormat="1" ht="23.25" customHeight="1" spans="1:245">
      <c r="A117" s="17">
        <v>111</v>
      </c>
      <c r="B117" s="18" t="s">
        <v>998</v>
      </c>
      <c r="C117" s="17">
        <v>140</v>
      </c>
      <c r="D117" s="18">
        <f t="shared" si="8"/>
        <v>300</v>
      </c>
      <c r="E117" s="17">
        <v>152</v>
      </c>
      <c r="F117" s="17">
        <v>148</v>
      </c>
      <c r="G117" s="17">
        <v>246.2159</v>
      </c>
      <c r="H117" s="17">
        <f t="shared" si="9"/>
        <v>300</v>
      </c>
      <c r="I117" s="17">
        <v>152</v>
      </c>
      <c r="J117" s="19">
        <v>148</v>
      </c>
      <c r="K117" s="19">
        <v>300</v>
      </c>
      <c r="L117" s="19">
        <v>152</v>
      </c>
      <c r="M117" s="19">
        <v>148</v>
      </c>
      <c r="N117" s="17">
        <v>300</v>
      </c>
      <c r="O117" s="17">
        <v>152</v>
      </c>
      <c r="P117" s="17">
        <v>148</v>
      </c>
      <c r="Q117" s="17">
        <f t="shared" si="11"/>
        <v>0</v>
      </c>
      <c r="R117" s="17"/>
      <c r="S117" s="2">
        <f>VLOOKUP(B117,[3]Sheet1!$A$1:$C$186,3,0)</f>
        <v>246215.9</v>
      </c>
      <c r="T117" s="2">
        <f t="shared" si="10"/>
        <v>246.2159</v>
      </c>
      <c r="U117" s="2">
        <v>300</v>
      </c>
      <c r="V117" s="2">
        <v>152</v>
      </c>
      <c r="W117" s="2">
        <v>148</v>
      </c>
      <c r="X117" s="2" t="e">
        <f>#REF!-D117</f>
        <v>#REF!</v>
      </c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</row>
    <row r="118" s="1" customFormat="1" ht="23.25" customHeight="1" spans="1:245">
      <c r="A118" s="17">
        <v>112</v>
      </c>
      <c r="B118" s="18" t="s">
        <v>747</v>
      </c>
      <c r="C118" s="17">
        <v>600</v>
      </c>
      <c r="D118" s="18">
        <f t="shared" si="8"/>
        <v>400</v>
      </c>
      <c r="E118" s="17">
        <v>200</v>
      </c>
      <c r="F118" s="17">
        <v>200</v>
      </c>
      <c r="G118" s="17">
        <v>211.358</v>
      </c>
      <c r="H118" s="17">
        <f t="shared" si="9"/>
        <v>400</v>
      </c>
      <c r="I118" s="17">
        <v>200</v>
      </c>
      <c r="J118" s="19">
        <v>200</v>
      </c>
      <c r="K118" s="19">
        <v>400</v>
      </c>
      <c r="L118" s="19">
        <v>200</v>
      </c>
      <c r="M118" s="19">
        <v>200</v>
      </c>
      <c r="N118" s="17">
        <v>400</v>
      </c>
      <c r="O118" s="17">
        <v>200</v>
      </c>
      <c r="P118" s="17">
        <v>200</v>
      </c>
      <c r="Q118" s="17">
        <f t="shared" si="11"/>
        <v>0</v>
      </c>
      <c r="R118" s="17"/>
      <c r="S118" s="2">
        <f>VLOOKUP(B118,[3]Sheet1!$A$1:$C$186,3,0)</f>
        <v>211358</v>
      </c>
      <c r="T118" s="2">
        <f t="shared" si="10"/>
        <v>211.358</v>
      </c>
      <c r="U118" s="2">
        <v>400</v>
      </c>
      <c r="V118" s="2">
        <v>200</v>
      </c>
      <c r="W118" s="2">
        <v>200</v>
      </c>
      <c r="X118" s="2" t="e">
        <f>#REF!-D118</f>
        <v>#REF!</v>
      </c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</row>
    <row r="119" s="1" customFormat="1" ht="23.25" customHeight="1" spans="1:245">
      <c r="A119" s="17">
        <v>113</v>
      </c>
      <c r="B119" s="18" t="s">
        <v>999</v>
      </c>
      <c r="C119" s="17">
        <v>350</v>
      </c>
      <c r="D119" s="18">
        <f t="shared" si="8"/>
        <v>186</v>
      </c>
      <c r="E119" s="17">
        <v>76</v>
      </c>
      <c r="F119" s="17">
        <v>110</v>
      </c>
      <c r="G119" s="17">
        <v>179.11005</v>
      </c>
      <c r="H119" s="17">
        <f t="shared" si="9"/>
        <v>186</v>
      </c>
      <c r="I119" s="17">
        <v>76</v>
      </c>
      <c r="J119" s="19">
        <v>110</v>
      </c>
      <c r="K119" s="19">
        <v>186</v>
      </c>
      <c r="L119" s="19">
        <v>76</v>
      </c>
      <c r="M119" s="19">
        <v>110</v>
      </c>
      <c r="N119" s="17">
        <v>186</v>
      </c>
      <c r="O119" s="17">
        <v>76</v>
      </c>
      <c r="P119" s="17">
        <v>110</v>
      </c>
      <c r="Q119" s="17">
        <f t="shared" si="11"/>
        <v>0</v>
      </c>
      <c r="R119" s="17"/>
      <c r="S119" s="2">
        <f>VLOOKUP(B119,[3]Sheet1!$A$1:$C$186,3,0)</f>
        <v>179110.05</v>
      </c>
      <c r="T119" s="2">
        <f t="shared" si="10"/>
        <v>179.11005</v>
      </c>
      <c r="U119" s="2">
        <v>186</v>
      </c>
      <c r="V119" s="2">
        <v>76</v>
      </c>
      <c r="W119" s="2">
        <v>110</v>
      </c>
      <c r="X119" s="2" t="e">
        <f>#REF!-D119</f>
        <v>#REF!</v>
      </c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</row>
    <row r="120" s="1" customFormat="1" ht="23.25" customHeight="1" spans="1:245">
      <c r="A120" s="17">
        <v>114</v>
      </c>
      <c r="B120" s="18" t="s">
        <v>1000</v>
      </c>
      <c r="C120" s="17">
        <v>250</v>
      </c>
      <c r="D120" s="18">
        <f t="shared" si="8"/>
        <v>250</v>
      </c>
      <c r="E120" s="17">
        <v>100</v>
      </c>
      <c r="F120" s="17">
        <v>150</v>
      </c>
      <c r="G120" s="17">
        <v>198.44806</v>
      </c>
      <c r="H120" s="17">
        <f t="shared" si="9"/>
        <v>250</v>
      </c>
      <c r="I120" s="17">
        <v>100</v>
      </c>
      <c r="J120" s="19">
        <v>150</v>
      </c>
      <c r="K120" s="19">
        <v>250</v>
      </c>
      <c r="L120" s="19">
        <v>100</v>
      </c>
      <c r="M120" s="19">
        <v>150</v>
      </c>
      <c r="N120" s="17">
        <v>250</v>
      </c>
      <c r="O120" s="17">
        <v>100</v>
      </c>
      <c r="P120" s="17">
        <v>150</v>
      </c>
      <c r="Q120" s="17">
        <f t="shared" si="11"/>
        <v>0</v>
      </c>
      <c r="R120" s="17"/>
      <c r="S120" s="2">
        <f>VLOOKUP(B120,[3]Sheet1!$A$1:$C$186,3,0)</f>
        <v>198448.06</v>
      </c>
      <c r="T120" s="2">
        <f t="shared" si="10"/>
        <v>198.44806</v>
      </c>
      <c r="U120" s="2">
        <v>250</v>
      </c>
      <c r="V120" s="2">
        <v>100</v>
      </c>
      <c r="W120" s="2">
        <v>150</v>
      </c>
      <c r="X120" s="2" t="e">
        <f>#REF!-D120</f>
        <v>#REF!</v>
      </c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</row>
    <row r="121" s="1" customFormat="1" ht="23.25" customHeight="1" spans="1:245">
      <c r="A121" s="17">
        <v>115</v>
      </c>
      <c r="B121" s="18" t="s">
        <v>1001</v>
      </c>
      <c r="C121" s="17">
        <v>250</v>
      </c>
      <c r="D121" s="18">
        <f t="shared" si="8"/>
        <v>296</v>
      </c>
      <c r="E121" s="17">
        <v>114</v>
      </c>
      <c r="F121" s="17">
        <v>182</v>
      </c>
      <c r="G121" s="17">
        <v>230.07902</v>
      </c>
      <c r="H121" s="17">
        <f t="shared" si="9"/>
        <v>296</v>
      </c>
      <c r="I121" s="17">
        <v>114</v>
      </c>
      <c r="J121" s="19">
        <v>182</v>
      </c>
      <c r="K121" s="19">
        <v>296</v>
      </c>
      <c r="L121" s="19">
        <v>114</v>
      </c>
      <c r="M121" s="19">
        <v>182</v>
      </c>
      <c r="N121" s="17">
        <v>296</v>
      </c>
      <c r="O121" s="17">
        <v>114</v>
      </c>
      <c r="P121" s="17">
        <v>182</v>
      </c>
      <c r="Q121" s="17">
        <f t="shared" si="11"/>
        <v>0</v>
      </c>
      <c r="R121" s="17"/>
      <c r="S121" s="2">
        <f>VLOOKUP(B121,[3]Sheet1!$A$1:$C$186,3,0)</f>
        <v>230079.02</v>
      </c>
      <c r="T121" s="2">
        <f t="shared" si="10"/>
        <v>230.07902</v>
      </c>
      <c r="U121" s="2">
        <v>296</v>
      </c>
      <c r="V121" s="2">
        <v>114</v>
      </c>
      <c r="W121" s="2">
        <v>182</v>
      </c>
      <c r="X121" s="2" t="e">
        <f>#REF!-D121</f>
        <v>#REF!</v>
      </c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</row>
    <row r="122" s="1" customFormat="1" ht="23.25" customHeight="1" spans="1:245">
      <c r="A122" s="17">
        <v>116</v>
      </c>
      <c r="B122" s="18" t="s">
        <v>1002</v>
      </c>
      <c r="C122" s="17">
        <v>350</v>
      </c>
      <c r="D122" s="18">
        <f t="shared" si="8"/>
        <v>176</v>
      </c>
      <c r="E122" s="17">
        <v>76</v>
      </c>
      <c r="F122" s="17">
        <v>100</v>
      </c>
      <c r="G122" s="17">
        <v>170.46521</v>
      </c>
      <c r="H122" s="17">
        <f t="shared" si="9"/>
        <v>176</v>
      </c>
      <c r="I122" s="17">
        <v>76</v>
      </c>
      <c r="J122" s="19">
        <v>100</v>
      </c>
      <c r="K122" s="19">
        <v>176</v>
      </c>
      <c r="L122" s="19">
        <v>76</v>
      </c>
      <c r="M122" s="19">
        <v>100</v>
      </c>
      <c r="N122" s="17">
        <v>176</v>
      </c>
      <c r="O122" s="17">
        <v>76</v>
      </c>
      <c r="P122" s="17">
        <v>100</v>
      </c>
      <c r="Q122" s="17">
        <f t="shared" si="11"/>
        <v>0</v>
      </c>
      <c r="R122" s="17"/>
      <c r="S122" s="2">
        <f>VLOOKUP(B122,[3]Sheet1!$A$1:$C$186,3,0)</f>
        <v>170465.21</v>
      </c>
      <c r="T122" s="2">
        <f t="shared" si="10"/>
        <v>170.46521</v>
      </c>
      <c r="U122" s="2">
        <v>176</v>
      </c>
      <c r="V122" s="2">
        <v>76</v>
      </c>
      <c r="W122" s="2">
        <v>100</v>
      </c>
      <c r="X122" s="2" t="e">
        <f>#REF!-D122</f>
        <v>#REF!</v>
      </c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</row>
    <row r="123" s="1" customFormat="1" ht="23.25" customHeight="1" spans="1:245">
      <c r="A123" s="17">
        <v>117</v>
      </c>
      <c r="B123" s="18" t="s">
        <v>1003</v>
      </c>
      <c r="C123" s="17">
        <v>290</v>
      </c>
      <c r="D123" s="18">
        <f t="shared" si="8"/>
        <v>230</v>
      </c>
      <c r="E123" s="17">
        <v>180</v>
      </c>
      <c r="F123" s="17">
        <v>50</v>
      </c>
      <c r="G123" s="17">
        <v>113.7899</v>
      </c>
      <c r="H123" s="17">
        <f t="shared" si="9"/>
        <v>230</v>
      </c>
      <c r="I123" s="17">
        <v>180</v>
      </c>
      <c r="J123" s="19">
        <v>50</v>
      </c>
      <c r="K123" s="19">
        <v>230</v>
      </c>
      <c r="L123" s="19">
        <v>180</v>
      </c>
      <c r="M123" s="19">
        <v>50</v>
      </c>
      <c r="N123" s="17">
        <v>230</v>
      </c>
      <c r="O123" s="17">
        <v>180</v>
      </c>
      <c r="P123" s="17">
        <v>50</v>
      </c>
      <c r="Q123" s="17">
        <f t="shared" si="11"/>
        <v>0</v>
      </c>
      <c r="R123" s="17"/>
      <c r="S123" s="2">
        <f>VLOOKUP(B123,[3]Sheet1!$A$1:$C$186,3,0)</f>
        <v>113789.9</v>
      </c>
      <c r="T123" s="2">
        <f t="shared" si="10"/>
        <v>113.7899</v>
      </c>
      <c r="U123" s="2">
        <v>230</v>
      </c>
      <c r="V123" s="2">
        <v>180</v>
      </c>
      <c r="W123" s="2">
        <v>50</v>
      </c>
      <c r="X123" s="2" t="e">
        <f>#REF!-D123</f>
        <v>#REF!</v>
      </c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</row>
    <row r="124" s="1" customFormat="1" ht="23.25" customHeight="1" spans="1:245">
      <c r="A124" s="17">
        <v>118</v>
      </c>
      <c r="B124" s="18" t="s">
        <v>753</v>
      </c>
      <c r="C124" s="17">
        <v>600</v>
      </c>
      <c r="D124" s="18">
        <f t="shared" si="8"/>
        <v>588</v>
      </c>
      <c r="E124" s="17">
        <v>300</v>
      </c>
      <c r="F124" s="17">
        <v>288</v>
      </c>
      <c r="G124" s="17">
        <v>304.21144</v>
      </c>
      <c r="H124" s="17">
        <f t="shared" si="9"/>
        <v>588</v>
      </c>
      <c r="I124" s="17">
        <v>300</v>
      </c>
      <c r="J124" s="19">
        <v>288</v>
      </c>
      <c r="K124" s="19">
        <v>588</v>
      </c>
      <c r="L124" s="19">
        <v>300</v>
      </c>
      <c r="M124" s="19">
        <v>288</v>
      </c>
      <c r="N124" s="17">
        <v>588</v>
      </c>
      <c r="O124" s="17">
        <v>300</v>
      </c>
      <c r="P124" s="17">
        <v>288</v>
      </c>
      <c r="Q124" s="17">
        <f t="shared" si="11"/>
        <v>0</v>
      </c>
      <c r="R124" s="17"/>
      <c r="S124" s="2">
        <f>VLOOKUP(B124,[3]Sheet1!$A$1:$C$186,3,0)</f>
        <v>304211.44</v>
      </c>
      <c r="T124" s="2">
        <f t="shared" si="10"/>
        <v>304.21144</v>
      </c>
      <c r="U124" s="2">
        <v>588</v>
      </c>
      <c r="V124" s="2">
        <v>300</v>
      </c>
      <c r="W124" s="2">
        <v>288</v>
      </c>
      <c r="X124" s="2" t="e">
        <f>#REF!-D124</f>
        <v>#REF!</v>
      </c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</row>
  </sheetData>
  <mergeCells count="11">
    <mergeCell ref="A1:R1"/>
    <mergeCell ref="D4:F4"/>
    <mergeCell ref="H4:J4"/>
    <mergeCell ref="K4:M4"/>
    <mergeCell ref="N4:P4"/>
    <mergeCell ref="A4:A5"/>
    <mergeCell ref="B4:B5"/>
    <mergeCell ref="C4:C5"/>
    <mergeCell ref="G4:G5"/>
    <mergeCell ref="Q4:Q5"/>
    <mergeCell ref="R4:R5"/>
  </mergeCells>
  <printOptions horizontalCentered="1"/>
  <pageMargins left="0.786805555555556" right="0.786805555555556" top="0.786805555555556" bottom="1.14166666666667" header="0.507638888888889" footer="0.747916666666667"/>
  <pageSetup paperSize="8" scale="95" orientation="landscape" horizontalDpi="600" verticalDpi="600"/>
  <headerFooter alignWithMargins="0" scaleWithDoc="0">
    <oddFooter>&amp;C第 &amp;P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E8" sqref="E8"/>
    </sheetView>
  </sheetViews>
  <sheetFormatPr defaultColWidth="8.8" defaultRowHeight="15.6" outlineLevelCol="1"/>
  <cols>
    <col min="1" max="1" width="8.8" customWidth="1"/>
    <col min="2" max="2" width="36.2" customWidth="1"/>
    <col min="16" max="16" width="3.875" customWidth="1"/>
  </cols>
  <sheetData>
    <row r="1" ht="30.6" spans="1:2">
      <c r="A1" s="395" t="s">
        <v>9</v>
      </c>
      <c r="B1" s="395"/>
    </row>
    <row r="2" spans="1:2">
      <c r="A2" s="396" t="s">
        <v>10</v>
      </c>
      <c r="B2" s="396" t="s">
        <v>11</v>
      </c>
    </row>
    <row r="3" ht="46" customHeight="1" spans="1:2">
      <c r="A3" s="396">
        <v>1</v>
      </c>
      <c r="B3" s="397" t="s">
        <v>12</v>
      </c>
    </row>
    <row r="4" ht="46" customHeight="1" spans="1:2">
      <c r="A4" s="396">
        <v>2</v>
      </c>
      <c r="B4" s="397" t="s">
        <v>13</v>
      </c>
    </row>
    <row r="5" ht="46" customHeight="1" spans="1:2">
      <c r="A5" s="396">
        <v>3</v>
      </c>
      <c r="B5" s="397" t="s">
        <v>14</v>
      </c>
    </row>
    <row r="6" ht="46" customHeight="1" spans="1:2">
      <c r="A6" s="396">
        <v>4</v>
      </c>
      <c r="B6" s="397" t="s">
        <v>15</v>
      </c>
    </row>
    <row r="7" ht="46" customHeight="1" spans="1:2">
      <c r="A7" s="396">
        <v>5</v>
      </c>
      <c r="B7" s="397" t="s">
        <v>16</v>
      </c>
    </row>
    <row r="8" ht="46" customHeight="1" spans="1:2">
      <c r="A8" s="396">
        <v>6</v>
      </c>
      <c r="B8" s="397" t="s">
        <v>17</v>
      </c>
    </row>
    <row r="9" ht="46" customHeight="1" spans="1:2">
      <c r="A9" s="396">
        <v>7</v>
      </c>
      <c r="B9" s="397" t="s">
        <v>18</v>
      </c>
    </row>
    <row r="10" ht="46" customHeight="1" spans="1:2">
      <c r="A10" s="396">
        <v>8</v>
      </c>
      <c r="B10" s="397" t="s">
        <v>19</v>
      </c>
    </row>
    <row r="11" ht="46" customHeight="1" spans="1:2">
      <c r="A11" s="396">
        <v>9</v>
      </c>
      <c r="B11" s="397" t="s">
        <v>20</v>
      </c>
    </row>
    <row r="12" ht="46" customHeight="1" spans="1:2">
      <c r="A12" s="396">
        <v>10</v>
      </c>
      <c r="B12" s="397" t="s">
        <v>21</v>
      </c>
    </row>
    <row r="13" ht="46" customHeight="1" spans="1:2">
      <c r="A13" s="396">
        <v>11</v>
      </c>
      <c r="B13" s="397" t="s">
        <v>22</v>
      </c>
    </row>
    <row r="14" ht="46" customHeight="1" spans="1:2">
      <c r="A14" s="396">
        <v>12</v>
      </c>
      <c r="B14" s="397" t="s">
        <v>23</v>
      </c>
    </row>
    <row r="15" ht="46" customHeight="1" spans="1:2">
      <c r="A15" s="396">
        <v>13</v>
      </c>
      <c r="B15" s="397" t="s">
        <v>24</v>
      </c>
    </row>
    <row r="16" ht="46" customHeight="1" spans="1:2">
      <c r="A16" s="396">
        <v>14</v>
      </c>
      <c r="B16" s="397" t="s">
        <v>25</v>
      </c>
    </row>
    <row r="17" ht="46" customHeight="1" spans="1:2">
      <c r="A17" s="396">
        <v>15</v>
      </c>
      <c r="B17" s="397" t="s">
        <v>26</v>
      </c>
    </row>
    <row r="18" ht="46" customHeight="1" spans="1:2">
      <c r="A18" s="396">
        <v>16</v>
      </c>
      <c r="B18" s="397" t="s">
        <v>27</v>
      </c>
    </row>
    <row r="19" ht="46" customHeight="1" spans="1:2">
      <c r="A19" s="396">
        <v>17</v>
      </c>
      <c r="B19" s="397" t="s">
        <v>28</v>
      </c>
    </row>
  </sheetData>
  <mergeCells count="1">
    <mergeCell ref="A1:B1"/>
  </mergeCells>
  <printOptions horizontalCentered="1"/>
  <pageMargins left="1.22013888888889" right="0.786805555555556" top="0.904166666666667" bottom="0.786805555555556" header="0.507638888888889" footer="0.30625"/>
  <pageSetup paperSize="8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J11" sqref="J11"/>
    </sheetView>
  </sheetViews>
  <sheetFormatPr defaultColWidth="8.8" defaultRowHeight="15.6" outlineLevelCol="5"/>
  <cols>
    <col min="1" max="1" width="8.8" style="384"/>
    <col min="2" max="2" width="24.5" customWidth="1"/>
    <col min="3" max="3" width="12.4" customWidth="1"/>
    <col min="5" max="5" width="41.2" customWidth="1"/>
    <col min="6" max="6" width="12.1" customWidth="1"/>
  </cols>
  <sheetData>
    <row r="1" ht="17.4" spans="1:6">
      <c r="A1" s="385" t="s">
        <v>29</v>
      </c>
      <c r="B1" s="385"/>
      <c r="C1" s="385"/>
      <c r="D1" s="385"/>
      <c r="E1" s="385"/>
      <c r="F1" s="385"/>
    </row>
    <row r="2" ht="24" spans="1:6">
      <c r="A2" s="386"/>
      <c r="B2" s="387"/>
      <c r="C2" s="388"/>
      <c r="D2" s="386"/>
      <c r="E2" s="386"/>
      <c r="F2" s="389" t="s">
        <v>30</v>
      </c>
    </row>
    <row r="3" spans="1:6">
      <c r="A3" s="390" t="s">
        <v>31</v>
      </c>
      <c r="B3" s="390"/>
      <c r="C3" s="391" t="s">
        <v>32</v>
      </c>
      <c r="D3" s="392" t="s">
        <v>33</v>
      </c>
      <c r="E3" s="393"/>
      <c r="F3" s="390" t="s">
        <v>32</v>
      </c>
    </row>
    <row r="4" spans="1:6">
      <c r="A4" s="251">
        <v>1</v>
      </c>
      <c r="B4" s="238" t="s">
        <v>34</v>
      </c>
      <c r="C4" s="394">
        <v>38160.35</v>
      </c>
      <c r="D4" s="251">
        <v>1</v>
      </c>
      <c r="E4" s="238" t="s">
        <v>35</v>
      </c>
      <c r="F4" s="394">
        <v>4163</v>
      </c>
    </row>
    <row r="5" spans="1:6">
      <c r="A5" s="251">
        <v>2</v>
      </c>
      <c r="B5" s="240" t="s">
        <v>36</v>
      </c>
      <c r="C5" s="394">
        <v>0</v>
      </c>
      <c r="D5" s="251">
        <v>2</v>
      </c>
      <c r="E5" s="240" t="s">
        <v>37</v>
      </c>
      <c r="F5" s="394">
        <v>141</v>
      </c>
    </row>
    <row r="6" spans="1:6">
      <c r="A6" s="251">
        <v>3</v>
      </c>
      <c r="B6" s="240" t="s">
        <v>38</v>
      </c>
      <c r="C6" s="394">
        <v>0</v>
      </c>
      <c r="D6" s="251">
        <v>3</v>
      </c>
      <c r="E6" s="240" t="s">
        <v>39</v>
      </c>
      <c r="F6" s="394">
        <v>235</v>
      </c>
    </row>
    <row r="7" spans="1:6">
      <c r="A7" s="251">
        <v>4</v>
      </c>
      <c r="B7" s="240" t="s">
        <v>40</v>
      </c>
      <c r="C7" s="394">
        <v>0</v>
      </c>
      <c r="D7" s="251">
        <v>4</v>
      </c>
      <c r="E7" s="240" t="s">
        <v>41</v>
      </c>
      <c r="F7" s="394">
        <v>59</v>
      </c>
    </row>
    <row r="8" spans="1:6">
      <c r="A8" s="251">
        <v>5</v>
      </c>
      <c r="B8" s="238" t="s">
        <v>42</v>
      </c>
      <c r="C8" s="394">
        <v>216869</v>
      </c>
      <c r="D8" s="251">
        <v>5</v>
      </c>
      <c r="E8" s="240" t="s">
        <v>43</v>
      </c>
      <c r="F8" s="394">
        <v>22</v>
      </c>
    </row>
    <row r="9" ht="28.8" spans="1:6">
      <c r="A9" s="251">
        <v>6</v>
      </c>
      <c r="B9" s="241" t="s">
        <v>44</v>
      </c>
      <c r="C9" s="394">
        <v>5480</v>
      </c>
      <c r="D9" s="251">
        <v>6</v>
      </c>
      <c r="E9" s="240" t="s">
        <v>45</v>
      </c>
      <c r="F9" s="394">
        <v>88</v>
      </c>
    </row>
    <row r="10" spans="1:6">
      <c r="A10" s="251">
        <v>7</v>
      </c>
      <c r="B10" s="242" t="s">
        <v>46</v>
      </c>
      <c r="C10" s="394">
        <v>1276</v>
      </c>
      <c r="D10" s="251">
        <v>7</v>
      </c>
      <c r="E10" s="245" t="s">
        <v>47</v>
      </c>
      <c r="F10" s="394">
        <v>58</v>
      </c>
    </row>
    <row r="11" ht="28.8" spans="1:6">
      <c r="A11" s="251">
        <v>8</v>
      </c>
      <c r="B11" s="242" t="s">
        <v>48</v>
      </c>
      <c r="C11" s="394">
        <v>1533</v>
      </c>
      <c r="D11" s="251">
        <v>8</v>
      </c>
      <c r="E11" s="240" t="s">
        <v>49</v>
      </c>
      <c r="F11" s="394">
        <v>127</v>
      </c>
    </row>
    <row r="12" spans="1:6">
      <c r="A12" s="251">
        <v>9</v>
      </c>
      <c r="B12" s="242" t="s">
        <v>50</v>
      </c>
      <c r="C12" s="394">
        <v>834</v>
      </c>
      <c r="D12" s="251">
        <v>9</v>
      </c>
      <c r="E12" s="240" t="s">
        <v>51</v>
      </c>
      <c r="F12" s="394">
        <v>39</v>
      </c>
    </row>
    <row r="13" ht="28.8" spans="1:6">
      <c r="A13" s="251">
        <v>10</v>
      </c>
      <c r="B13" s="243" t="s">
        <v>52</v>
      </c>
      <c r="C13" s="394">
        <v>802</v>
      </c>
      <c r="D13" s="251">
        <v>10</v>
      </c>
      <c r="E13" s="240" t="s">
        <v>53</v>
      </c>
      <c r="F13" s="394">
        <v>824</v>
      </c>
    </row>
    <row r="14" ht="43.2" spans="1:6">
      <c r="A14" s="251">
        <v>11</v>
      </c>
      <c r="B14" s="243" t="s">
        <v>54</v>
      </c>
      <c r="C14" s="394">
        <v>1035</v>
      </c>
      <c r="D14" s="251">
        <v>11</v>
      </c>
      <c r="E14" s="240" t="s">
        <v>55</v>
      </c>
      <c r="F14" s="394">
        <v>70</v>
      </c>
    </row>
    <row r="15" spans="1:6">
      <c r="A15" s="251">
        <v>12</v>
      </c>
      <c r="B15" s="241" t="s">
        <v>56</v>
      </c>
      <c r="C15" s="394">
        <v>76135</v>
      </c>
      <c r="D15" s="251">
        <v>12</v>
      </c>
      <c r="E15" s="240" t="s">
        <v>57</v>
      </c>
      <c r="F15" s="394">
        <v>2500</v>
      </c>
    </row>
    <row r="16" spans="1:6">
      <c r="A16" s="251">
        <v>13</v>
      </c>
      <c r="B16" s="244" t="s">
        <v>58</v>
      </c>
      <c r="C16" s="394">
        <v>37577</v>
      </c>
      <c r="D16" s="251">
        <v>13</v>
      </c>
      <c r="E16" s="238" t="s">
        <v>59</v>
      </c>
      <c r="F16" s="394"/>
    </row>
    <row r="17" spans="1:6">
      <c r="A17" s="251">
        <v>14</v>
      </c>
      <c r="B17" s="245" t="s">
        <v>60</v>
      </c>
      <c r="C17" s="394">
        <v>8318</v>
      </c>
      <c r="D17" s="251">
        <v>14</v>
      </c>
      <c r="E17" s="238" t="s">
        <v>61</v>
      </c>
      <c r="F17" s="394">
        <v>297566</v>
      </c>
    </row>
    <row r="18" spans="1:6">
      <c r="A18" s="251">
        <v>15</v>
      </c>
      <c r="B18" s="245" t="s">
        <v>62</v>
      </c>
      <c r="C18" s="394">
        <v>2767</v>
      </c>
      <c r="D18" s="251">
        <v>15</v>
      </c>
      <c r="E18" s="245" t="s">
        <v>63</v>
      </c>
      <c r="F18" s="394">
        <v>81565</v>
      </c>
    </row>
    <row r="19" spans="1:6">
      <c r="A19" s="251">
        <v>16</v>
      </c>
      <c r="B19" s="245" t="s">
        <v>64</v>
      </c>
      <c r="C19" s="394">
        <v>9458</v>
      </c>
      <c r="D19" s="251">
        <v>16</v>
      </c>
      <c r="E19" s="245" t="s">
        <v>65</v>
      </c>
      <c r="F19" s="394">
        <v>4869.7</v>
      </c>
    </row>
    <row r="20" spans="1:6">
      <c r="A20" s="251">
        <v>17</v>
      </c>
      <c r="B20" s="245" t="s">
        <v>66</v>
      </c>
      <c r="C20" s="394">
        <v>522</v>
      </c>
      <c r="D20" s="251">
        <v>17</v>
      </c>
      <c r="E20" s="245" t="s">
        <v>67</v>
      </c>
      <c r="F20" s="394">
        <v>3018</v>
      </c>
    </row>
    <row r="21" spans="1:6">
      <c r="A21" s="251">
        <v>18</v>
      </c>
      <c r="B21" s="245" t="s">
        <v>68</v>
      </c>
      <c r="C21" s="394">
        <v>8936</v>
      </c>
      <c r="D21" s="251">
        <v>18</v>
      </c>
      <c r="E21" s="245" t="s">
        <v>69</v>
      </c>
      <c r="F21" s="394">
        <v>32471</v>
      </c>
    </row>
    <row r="22" ht="28.8" spans="1:6">
      <c r="A22" s="251">
        <v>19</v>
      </c>
      <c r="B22" s="246" t="s">
        <v>70</v>
      </c>
      <c r="C22" s="394">
        <v>0</v>
      </c>
      <c r="D22" s="251">
        <v>19</v>
      </c>
      <c r="E22" s="248" t="s">
        <v>71</v>
      </c>
      <c r="F22" s="394">
        <v>15770</v>
      </c>
    </row>
    <row r="23" ht="28.8" spans="1:6">
      <c r="A23" s="251">
        <v>20</v>
      </c>
      <c r="B23" s="246" t="s">
        <v>72</v>
      </c>
      <c r="C23" s="394">
        <v>384</v>
      </c>
      <c r="D23" s="251">
        <v>20</v>
      </c>
      <c r="E23" s="248" t="s">
        <v>73</v>
      </c>
      <c r="F23" s="394">
        <v>875.4</v>
      </c>
    </row>
    <row r="24" spans="1:6">
      <c r="A24" s="251">
        <v>21</v>
      </c>
      <c r="B24" s="246" t="s">
        <v>74</v>
      </c>
      <c r="C24" s="394">
        <v>7500</v>
      </c>
      <c r="D24" s="251">
        <v>21</v>
      </c>
      <c r="E24" s="248" t="s">
        <v>75</v>
      </c>
      <c r="F24" s="394">
        <v>16701</v>
      </c>
    </row>
    <row r="25" ht="24" spans="1:6">
      <c r="A25" s="251">
        <v>22</v>
      </c>
      <c r="B25" s="247" t="s">
        <v>76</v>
      </c>
      <c r="C25" s="394">
        <v>831</v>
      </c>
      <c r="D25" s="251">
        <v>22</v>
      </c>
      <c r="E25" s="243" t="s">
        <v>77</v>
      </c>
      <c r="F25" s="394">
        <v>5745.29179657</v>
      </c>
    </row>
    <row r="26" spans="1:6">
      <c r="A26" s="251">
        <v>23</v>
      </c>
      <c r="B26" s="246" t="s">
        <v>78</v>
      </c>
      <c r="C26" s="394">
        <v>221</v>
      </c>
      <c r="D26" s="251">
        <v>23</v>
      </c>
      <c r="E26" s="243" t="s">
        <v>79</v>
      </c>
      <c r="F26" s="394">
        <v>23171</v>
      </c>
    </row>
    <row r="27" spans="1:6">
      <c r="A27" s="251">
        <v>24</v>
      </c>
      <c r="B27" s="245" t="s">
        <v>80</v>
      </c>
      <c r="C27" s="394">
        <v>114</v>
      </c>
      <c r="D27" s="251">
        <v>24</v>
      </c>
      <c r="E27" s="243" t="s">
        <v>81</v>
      </c>
      <c r="F27" s="394">
        <v>3000</v>
      </c>
    </row>
    <row r="28" spans="1:6">
      <c r="A28" s="251">
        <v>25</v>
      </c>
      <c r="B28" s="245" t="s">
        <v>82</v>
      </c>
      <c r="C28" s="394">
        <v>1148</v>
      </c>
      <c r="D28" s="251">
        <v>25</v>
      </c>
      <c r="E28" s="243" t="s">
        <v>83</v>
      </c>
      <c r="F28" s="394">
        <v>360</v>
      </c>
    </row>
    <row r="29" ht="28.8" spans="1:6">
      <c r="A29" s="251">
        <v>26</v>
      </c>
      <c r="B29" s="245" t="s">
        <v>84</v>
      </c>
      <c r="C29" s="394">
        <v>71</v>
      </c>
      <c r="D29" s="251">
        <v>26</v>
      </c>
      <c r="E29" s="243" t="s">
        <v>85</v>
      </c>
      <c r="F29" s="394">
        <v>8111.8746</v>
      </c>
    </row>
    <row r="30" ht="28.8" spans="1:6">
      <c r="A30" s="251">
        <v>27</v>
      </c>
      <c r="B30" s="245" t="s">
        <v>86</v>
      </c>
      <c r="C30" s="394">
        <v>896</v>
      </c>
      <c r="D30" s="251">
        <v>27</v>
      </c>
      <c r="E30" s="357" t="s">
        <v>87</v>
      </c>
      <c r="F30" s="394">
        <v>135254</v>
      </c>
    </row>
    <row r="31" spans="1:6">
      <c r="A31" s="251">
        <v>28</v>
      </c>
      <c r="B31" s="245" t="s">
        <v>88</v>
      </c>
      <c r="C31" s="394">
        <v>7086</v>
      </c>
      <c r="D31" s="251">
        <v>28</v>
      </c>
      <c r="E31" s="251" t="s">
        <v>89</v>
      </c>
      <c r="F31" s="394">
        <v>301729</v>
      </c>
    </row>
    <row r="32" spans="1:3">
      <c r="A32" s="251">
        <v>29</v>
      </c>
      <c r="B32" s="245" t="s">
        <v>90</v>
      </c>
      <c r="C32" s="394">
        <v>8659</v>
      </c>
    </row>
    <row r="33" ht="28.8" spans="1:3">
      <c r="A33" s="251">
        <v>30</v>
      </c>
      <c r="B33" s="248" t="s">
        <v>91</v>
      </c>
      <c r="C33" s="394">
        <v>6332</v>
      </c>
    </row>
    <row r="34" ht="28.8" spans="1:3">
      <c r="A34" s="251">
        <v>31</v>
      </c>
      <c r="B34" s="248" t="s">
        <v>92</v>
      </c>
      <c r="C34" s="394">
        <v>2148</v>
      </c>
    </row>
    <row r="35" ht="28.8" spans="1:3">
      <c r="A35" s="251">
        <v>32</v>
      </c>
      <c r="B35" s="248" t="s">
        <v>93</v>
      </c>
      <c r="C35" s="394">
        <v>17</v>
      </c>
    </row>
    <row r="36" spans="1:3">
      <c r="A36" s="251">
        <v>33</v>
      </c>
      <c r="B36" s="248" t="s">
        <v>94</v>
      </c>
      <c r="C36" s="394">
        <v>162</v>
      </c>
    </row>
    <row r="37" ht="28.8" spans="1:3">
      <c r="A37" s="251">
        <v>34</v>
      </c>
      <c r="B37" s="245" t="s">
        <v>95</v>
      </c>
      <c r="C37" s="394">
        <v>41</v>
      </c>
    </row>
    <row r="38" spans="1:3">
      <c r="A38" s="251">
        <v>35</v>
      </c>
      <c r="B38" s="241" t="s">
        <v>96</v>
      </c>
      <c r="C38" s="394">
        <v>59000</v>
      </c>
    </row>
    <row r="39" spans="1:3">
      <c r="A39" s="251">
        <v>36</v>
      </c>
      <c r="B39" s="241" t="s">
        <v>97</v>
      </c>
      <c r="C39" s="394">
        <v>76254</v>
      </c>
    </row>
    <row r="40" spans="1:3">
      <c r="A40" s="251">
        <v>37</v>
      </c>
      <c r="B40" s="238" t="s">
        <v>98</v>
      </c>
      <c r="C40" s="394">
        <v>31700</v>
      </c>
    </row>
    <row r="41" spans="1:3">
      <c r="A41" s="251">
        <v>38</v>
      </c>
      <c r="B41" s="375" t="s">
        <v>99</v>
      </c>
      <c r="C41" s="394">
        <v>15000</v>
      </c>
    </row>
    <row r="42" spans="1:3">
      <c r="A42" s="251">
        <v>39</v>
      </c>
      <c r="B42" s="251" t="s">
        <v>89</v>
      </c>
      <c r="C42" s="394">
        <v>301729</v>
      </c>
    </row>
  </sheetData>
  <mergeCells count="3">
    <mergeCell ref="A1:F1"/>
    <mergeCell ref="A3:B3"/>
    <mergeCell ref="D3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autoPageBreaks="0"/>
  </sheetPr>
  <dimension ref="A1:J43"/>
  <sheetViews>
    <sheetView workbookViewId="0">
      <pane xSplit="2" ySplit="4" topLeftCell="C16" activePane="bottomRight" state="frozen"/>
      <selection/>
      <selection pane="topRight"/>
      <selection pane="bottomLeft"/>
      <selection pane="bottomRight" activeCell="C22" sqref="C22"/>
    </sheetView>
  </sheetViews>
  <sheetFormatPr defaultColWidth="9" defaultRowHeight="15.6"/>
  <cols>
    <col min="1" max="1" width="5.5" style="326" customWidth="1"/>
    <col min="2" max="2" width="44.425" style="326" customWidth="1"/>
    <col min="3" max="3" width="16" style="364" customWidth="1"/>
    <col min="4" max="4" width="12.25" style="364" hidden="1" customWidth="1"/>
    <col min="5" max="5" width="11.125" style="364" hidden="1" customWidth="1"/>
    <col min="6" max="6" width="16" style="364" customWidth="1"/>
    <col min="7" max="8" width="16" style="326" customWidth="1"/>
    <col min="9" max="9" width="50.125" style="326" customWidth="1"/>
    <col min="10" max="16384" width="9" style="326"/>
  </cols>
  <sheetData>
    <row r="1" ht="27" customHeight="1" spans="2:9">
      <c r="B1" s="329" t="s">
        <v>100</v>
      </c>
      <c r="C1" s="329"/>
      <c r="D1" s="329"/>
      <c r="E1" s="329"/>
      <c r="F1" s="329"/>
      <c r="G1" s="329"/>
      <c r="H1" s="329"/>
      <c r="I1" s="329"/>
    </row>
    <row r="2" customFormat="1" ht="19" customHeight="1" spans="2:9">
      <c r="B2" s="329"/>
      <c r="C2" s="329"/>
      <c r="D2" s="329"/>
      <c r="E2" s="329"/>
      <c r="F2" s="329"/>
      <c r="G2" s="329"/>
      <c r="H2" s="329"/>
      <c r="I2" s="329"/>
    </row>
    <row r="3" s="59" customFormat="1" ht="20" customHeight="1" spans="2:9">
      <c r="B3" s="365"/>
      <c r="C3" s="366"/>
      <c r="D3" s="366"/>
      <c r="E3" s="366"/>
      <c r="F3" s="366"/>
      <c r="G3" s="366"/>
      <c r="H3" s="366"/>
      <c r="I3" s="378" t="s">
        <v>101</v>
      </c>
    </row>
    <row r="4" s="363" customFormat="1" ht="26" customHeight="1" spans="1:9">
      <c r="A4" s="334" t="s">
        <v>10</v>
      </c>
      <c r="B4" s="367" t="s">
        <v>102</v>
      </c>
      <c r="C4" s="368" t="s">
        <v>103</v>
      </c>
      <c r="D4" s="368" t="s">
        <v>104</v>
      </c>
      <c r="E4" s="368" t="s">
        <v>105</v>
      </c>
      <c r="F4" s="368" t="s">
        <v>106</v>
      </c>
      <c r="G4" s="225" t="s">
        <v>107</v>
      </c>
      <c r="H4" s="225" t="s">
        <v>108</v>
      </c>
      <c r="I4" s="379" t="s">
        <v>109</v>
      </c>
    </row>
    <row r="5" ht="26" customHeight="1" spans="1:9">
      <c r="A5" s="337">
        <v>1</v>
      </c>
      <c r="B5" s="119" t="s">
        <v>110</v>
      </c>
      <c r="C5" s="239">
        <v>263109.295</v>
      </c>
      <c r="D5" s="239">
        <v>251040.35</v>
      </c>
      <c r="E5" s="239">
        <v>49689</v>
      </c>
      <c r="F5" s="239">
        <v>301729</v>
      </c>
      <c r="G5" s="369">
        <v>0.147</v>
      </c>
      <c r="H5" s="239">
        <v>38620.055</v>
      </c>
      <c r="I5" s="355"/>
    </row>
    <row r="6" ht="26" customHeight="1" spans="1:9">
      <c r="A6" s="337">
        <v>2</v>
      </c>
      <c r="B6" s="238" t="s">
        <v>34</v>
      </c>
      <c r="C6" s="239">
        <v>35498</v>
      </c>
      <c r="D6" s="239">
        <v>38160.35</v>
      </c>
      <c r="E6" s="239"/>
      <c r="F6" s="239">
        <v>38160.35</v>
      </c>
      <c r="G6" s="369">
        <v>0.075</v>
      </c>
      <c r="H6" s="239">
        <v>2662.35</v>
      </c>
      <c r="I6" s="356" t="s">
        <v>111</v>
      </c>
    </row>
    <row r="7" ht="25.5" hidden="1" customHeight="1" spans="1:9">
      <c r="A7" s="337">
        <v>3</v>
      </c>
      <c r="B7" s="240" t="s">
        <v>36</v>
      </c>
      <c r="C7" s="370"/>
      <c r="D7" s="371"/>
      <c r="E7" s="371"/>
      <c r="F7" s="239">
        <v>0</v>
      </c>
      <c r="G7" s="369" t="e">
        <v>#DIV/0!</v>
      </c>
      <c r="H7" s="239">
        <v>0</v>
      </c>
      <c r="I7" s="346"/>
    </row>
    <row r="8" ht="25.5" hidden="1" customHeight="1" spans="1:9">
      <c r="A8" s="337">
        <v>4</v>
      </c>
      <c r="B8" s="240" t="s">
        <v>38</v>
      </c>
      <c r="C8" s="370"/>
      <c r="D8" s="371"/>
      <c r="E8" s="371"/>
      <c r="F8" s="239">
        <v>0</v>
      </c>
      <c r="G8" s="369" t="e">
        <v>#DIV/0!</v>
      </c>
      <c r="H8" s="239">
        <v>0</v>
      </c>
      <c r="I8" s="346"/>
    </row>
    <row r="9" ht="25.5" hidden="1" customHeight="1" spans="1:10">
      <c r="A9" s="337">
        <v>5</v>
      </c>
      <c r="B9" s="240" t="s">
        <v>40</v>
      </c>
      <c r="C9" s="372"/>
      <c r="D9" s="371"/>
      <c r="E9" s="371"/>
      <c r="F9" s="239">
        <v>0</v>
      </c>
      <c r="G9" s="369" t="e">
        <v>#DIV/0!</v>
      </c>
      <c r="H9" s="239">
        <v>0</v>
      </c>
      <c r="I9" s="346"/>
      <c r="J9" s="324"/>
    </row>
    <row r="10" ht="26" customHeight="1" spans="1:10">
      <c r="A10" s="337">
        <v>3</v>
      </c>
      <c r="B10" s="238" t="s">
        <v>42</v>
      </c>
      <c r="C10" s="239">
        <v>214611.295</v>
      </c>
      <c r="D10" s="239">
        <v>212880</v>
      </c>
      <c r="E10" s="239">
        <v>3989</v>
      </c>
      <c r="F10" s="239">
        <v>216869</v>
      </c>
      <c r="G10" s="369">
        <v>0.010519972865361</v>
      </c>
      <c r="H10" s="239">
        <v>2257.70499999999</v>
      </c>
      <c r="I10" s="380"/>
      <c r="J10" s="324"/>
    </row>
    <row r="11" ht="26" customHeight="1" spans="1:10">
      <c r="A11" s="337">
        <v>4</v>
      </c>
      <c r="B11" s="241" t="s">
        <v>44</v>
      </c>
      <c r="C11" s="370">
        <v>5480</v>
      </c>
      <c r="D11" s="370">
        <v>5480</v>
      </c>
      <c r="E11" s="370"/>
      <c r="F11" s="239">
        <v>5480</v>
      </c>
      <c r="G11" s="369"/>
      <c r="H11" s="239"/>
      <c r="I11" s="381" t="s">
        <v>112</v>
      </c>
      <c r="J11" s="324"/>
    </row>
    <row r="12" ht="26" customHeight="1" spans="1:9">
      <c r="A12" s="337">
        <v>5</v>
      </c>
      <c r="B12" s="242" t="s">
        <v>46</v>
      </c>
      <c r="C12" s="372">
        <v>1276</v>
      </c>
      <c r="D12" s="372">
        <v>1276</v>
      </c>
      <c r="E12" s="372"/>
      <c r="F12" s="239">
        <v>1276</v>
      </c>
      <c r="G12" s="369"/>
      <c r="H12" s="239"/>
      <c r="I12" s="380"/>
    </row>
    <row r="13" ht="26" customHeight="1" spans="1:9">
      <c r="A13" s="337">
        <v>6</v>
      </c>
      <c r="B13" s="242" t="s">
        <v>48</v>
      </c>
      <c r="C13" s="372">
        <v>1533</v>
      </c>
      <c r="D13" s="372">
        <v>1533</v>
      </c>
      <c r="E13" s="372"/>
      <c r="F13" s="239">
        <v>1533</v>
      </c>
      <c r="G13" s="369"/>
      <c r="H13" s="239"/>
      <c r="I13" s="346"/>
    </row>
    <row r="14" ht="26" customHeight="1" spans="1:9">
      <c r="A14" s="337">
        <v>7</v>
      </c>
      <c r="B14" s="242" t="s">
        <v>50</v>
      </c>
      <c r="C14" s="372">
        <v>834</v>
      </c>
      <c r="D14" s="372">
        <v>834</v>
      </c>
      <c r="E14" s="372"/>
      <c r="F14" s="239">
        <v>834</v>
      </c>
      <c r="G14" s="369"/>
      <c r="H14" s="239"/>
      <c r="I14" s="381"/>
    </row>
    <row r="15" ht="26" customHeight="1" spans="1:9">
      <c r="A15" s="337">
        <v>8</v>
      </c>
      <c r="B15" s="243" t="s">
        <v>52</v>
      </c>
      <c r="C15" s="372">
        <v>802</v>
      </c>
      <c r="D15" s="372">
        <v>802</v>
      </c>
      <c r="E15" s="372"/>
      <c r="F15" s="239">
        <v>802</v>
      </c>
      <c r="G15" s="369"/>
      <c r="H15" s="239"/>
      <c r="I15" s="346"/>
    </row>
    <row r="16" ht="30" customHeight="1" spans="1:9">
      <c r="A16" s="337">
        <v>9</v>
      </c>
      <c r="B16" s="243" t="s">
        <v>54</v>
      </c>
      <c r="C16" s="372">
        <v>1035</v>
      </c>
      <c r="D16" s="372">
        <v>1035</v>
      </c>
      <c r="E16" s="372"/>
      <c r="F16" s="239">
        <v>1035</v>
      </c>
      <c r="G16" s="369"/>
      <c r="H16" s="239"/>
      <c r="I16" s="380"/>
    </row>
    <row r="17" ht="26" customHeight="1" spans="1:9">
      <c r="A17" s="337">
        <v>10</v>
      </c>
      <c r="B17" s="241" t="s">
        <v>56</v>
      </c>
      <c r="C17" s="239">
        <v>73877.295</v>
      </c>
      <c r="D17" s="239">
        <v>72146</v>
      </c>
      <c r="E17" s="239">
        <v>3989</v>
      </c>
      <c r="F17" s="239">
        <v>76135</v>
      </c>
      <c r="G17" s="369">
        <v>0.0305602012093161</v>
      </c>
      <c r="H17" s="239">
        <v>2257.705</v>
      </c>
      <c r="I17" s="381"/>
    </row>
    <row r="18" ht="26" customHeight="1" spans="1:9">
      <c r="A18" s="337">
        <v>11</v>
      </c>
      <c r="B18" s="244" t="s">
        <v>58</v>
      </c>
      <c r="C18" s="372">
        <v>34052.015</v>
      </c>
      <c r="D18" s="372">
        <v>33588</v>
      </c>
      <c r="E18" s="372">
        <v>3989</v>
      </c>
      <c r="F18" s="239">
        <v>37577</v>
      </c>
      <c r="G18" s="369">
        <v>0.103517662611155</v>
      </c>
      <c r="H18" s="239">
        <v>3524.985</v>
      </c>
      <c r="I18" s="380"/>
    </row>
    <row r="19" ht="26" customHeight="1" spans="1:9">
      <c r="A19" s="337">
        <v>12</v>
      </c>
      <c r="B19" s="245" t="s">
        <v>60</v>
      </c>
      <c r="C19" s="372">
        <v>9166.28</v>
      </c>
      <c r="D19" s="372">
        <v>8318</v>
      </c>
      <c r="E19" s="372"/>
      <c r="F19" s="239">
        <v>8318</v>
      </c>
      <c r="G19" s="369">
        <v>-0.0925435400184154</v>
      </c>
      <c r="H19" s="239">
        <v>-848.280000000001</v>
      </c>
      <c r="I19" s="356"/>
    </row>
    <row r="20" ht="26" customHeight="1" spans="1:9">
      <c r="A20" s="337">
        <v>13</v>
      </c>
      <c r="B20" s="245" t="s">
        <v>62</v>
      </c>
      <c r="C20" s="372">
        <v>2510</v>
      </c>
      <c r="D20" s="372">
        <v>2767</v>
      </c>
      <c r="E20" s="372"/>
      <c r="F20" s="239">
        <v>2767</v>
      </c>
      <c r="G20" s="369">
        <v>0.102390438247012</v>
      </c>
      <c r="H20" s="239">
        <v>257</v>
      </c>
      <c r="I20" s="381"/>
    </row>
    <row r="21" ht="26" customHeight="1" spans="1:9">
      <c r="A21" s="337">
        <v>14</v>
      </c>
      <c r="B21" s="245" t="s">
        <v>64</v>
      </c>
      <c r="C21" s="372">
        <v>9332</v>
      </c>
      <c r="D21" s="372">
        <v>9458</v>
      </c>
      <c r="E21" s="372"/>
      <c r="F21" s="239">
        <v>9458</v>
      </c>
      <c r="G21" s="369">
        <v>0.0135019288469781</v>
      </c>
      <c r="H21" s="239">
        <v>126</v>
      </c>
      <c r="I21" s="382"/>
    </row>
    <row r="22" ht="26" customHeight="1" spans="1:9">
      <c r="A22" s="337">
        <v>15</v>
      </c>
      <c r="B22" s="245" t="s">
        <v>66</v>
      </c>
      <c r="C22" s="372">
        <v>522</v>
      </c>
      <c r="D22" s="372">
        <v>522</v>
      </c>
      <c r="E22" s="372"/>
      <c r="F22" s="239">
        <v>522</v>
      </c>
      <c r="G22" s="369"/>
      <c r="H22" s="239"/>
      <c r="I22" s="380" t="s">
        <v>113</v>
      </c>
    </row>
    <row r="23" ht="26" customHeight="1" spans="1:9">
      <c r="A23" s="337">
        <v>16</v>
      </c>
      <c r="B23" s="245" t="s">
        <v>68</v>
      </c>
      <c r="C23" s="372">
        <v>8810</v>
      </c>
      <c r="D23" s="372">
        <v>8936</v>
      </c>
      <c r="E23" s="372"/>
      <c r="F23" s="239">
        <v>8936</v>
      </c>
      <c r="G23" s="369">
        <v>0.0143019296254257</v>
      </c>
      <c r="H23" s="239">
        <v>126</v>
      </c>
      <c r="I23" s="381"/>
    </row>
    <row r="24" ht="26" customHeight="1" spans="1:9">
      <c r="A24" s="337">
        <v>17</v>
      </c>
      <c r="B24" s="246" t="s">
        <v>70</v>
      </c>
      <c r="C24" s="372">
        <v>434</v>
      </c>
      <c r="D24" s="372"/>
      <c r="E24" s="372"/>
      <c r="F24" s="239">
        <v>0</v>
      </c>
      <c r="G24" s="369">
        <v>-1</v>
      </c>
      <c r="H24" s="239">
        <v>-434</v>
      </c>
      <c r="I24" s="381"/>
    </row>
    <row r="25" ht="26" customHeight="1" spans="1:9">
      <c r="A25" s="337">
        <v>18</v>
      </c>
      <c r="B25" s="246" t="s">
        <v>72</v>
      </c>
      <c r="C25" s="372">
        <v>384</v>
      </c>
      <c r="D25" s="372">
        <v>384</v>
      </c>
      <c r="E25" s="372"/>
      <c r="F25" s="239">
        <v>384</v>
      </c>
      <c r="G25" s="369"/>
      <c r="H25" s="239"/>
      <c r="I25" s="381"/>
    </row>
    <row r="26" ht="26" customHeight="1" spans="1:9">
      <c r="A26" s="337">
        <v>19</v>
      </c>
      <c r="B26" s="246" t="s">
        <v>74</v>
      </c>
      <c r="C26" s="372">
        <v>7700</v>
      </c>
      <c r="D26" s="372">
        <v>7500</v>
      </c>
      <c r="E26" s="372"/>
      <c r="F26" s="239">
        <v>7500</v>
      </c>
      <c r="G26" s="369">
        <v>-0.025974025974026</v>
      </c>
      <c r="H26" s="239">
        <v>-200</v>
      </c>
      <c r="I26" s="381"/>
    </row>
    <row r="27" ht="26" customHeight="1" spans="1:9">
      <c r="A27" s="337">
        <v>20</v>
      </c>
      <c r="B27" s="247" t="s">
        <v>76</v>
      </c>
      <c r="C27" s="372"/>
      <c r="D27" s="372">
        <v>831</v>
      </c>
      <c r="E27" s="372"/>
      <c r="F27" s="239">
        <v>831</v>
      </c>
      <c r="G27" s="369"/>
      <c r="H27" s="239">
        <v>831</v>
      </c>
      <c r="I27" s="381"/>
    </row>
    <row r="28" ht="60" customHeight="1" spans="1:9">
      <c r="A28" s="337">
        <v>21</v>
      </c>
      <c r="B28" s="246" t="s">
        <v>78</v>
      </c>
      <c r="C28" s="372">
        <v>292</v>
      </c>
      <c r="D28" s="372">
        <v>221</v>
      </c>
      <c r="E28" s="372"/>
      <c r="F28" s="239">
        <v>221</v>
      </c>
      <c r="G28" s="369">
        <v>-0.243150684931507</v>
      </c>
      <c r="H28" s="239">
        <v>-71</v>
      </c>
      <c r="I28" s="356" t="s">
        <v>114</v>
      </c>
    </row>
    <row r="29" ht="26" customHeight="1" spans="1:9">
      <c r="A29" s="337">
        <v>22</v>
      </c>
      <c r="B29" s="245" t="s">
        <v>80</v>
      </c>
      <c r="C29" s="372">
        <v>945</v>
      </c>
      <c r="D29" s="372">
        <v>114</v>
      </c>
      <c r="E29" s="372"/>
      <c r="F29" s="239">
        <v>114</v>
      </c>
      <c r="G29" s="369">
        <v>-0.879365079365079</v>
      </c>
      <c r="H29" s="239">
        <v>-831</v>
      </c>
      <c r="I29" s="383"/>
    </row>
    <row r="30" ht="26" customHeight="1" spans="1:9">
      <c r="A30" s="337">
        <v>23</v>
      </c>
      <c r="B30" s="245" t="s">
        <v>82</v>
      </c>
      <c r="C30" s="372">
        <v>1368</v>
      </c>
      <c r="D30" s="372">
        <v>1148</v>
      </c>
      <c r="E30" s="372"/>
      <c r="F30" s="239">
        <v>1148</v>
      </c>
      <c r="G30" s="369">
        <v>-0.160818713450292</v>
      </c>
      <c r="H30" s="239">
        <v>-220</v>
      </c>
      <c r="I30" s="380" t="s">
        <v>115</v>
      </c>
    </row>
    <row r="31" ht="26" customHeight="1" spans="1:9">
      <c r="A31" s="337">
        <v>24</v>
      </c>
      <c r="B31" s="245" t="s">
        <v>84</v>
      </c>
      <c r="C31" s="372"/>
      <c r="D31" s="372">
        <v>71</v>
      </c>
      <c r="E31" s="372"/>
      <c r="F31" s="239">
        <v>71</v>
      </c>
      <c r="G31" s="369"/>
      <c r="H31" s="239">
        <v>71</v>
      </c>
      <c r="I31" s="346" t="s">
        <v>116</v>
      </c>
    </row>
    <row r="32" ht="26" customHeight="1" spans="1:9">
      <c r="A32" s="337">
        <v>25</v>
      </c>
      <c r="B32" s="245" t="s">
        <v>86</v>
      </c>
      <c r="C32" s="372"/>
      <c r="D32" s="372">
        <v>896</v>
      </c>
      <c r="E32" s="372"/>
      <c r="F32" s="239">
        <v>896</v>
      </c>
      <c r="G32" s="369"/>
      <c r="H32" s="239">
        <v>896</v>
      </c>
      <c r="I32" s="356" t="s">
        <v>117</v>
      </c>
    </row>
    <row r="33" ht="26" customHeight="1" spans="1:9">
      <c r="A33" s="337">
        <v>26</v>
      </c>
      <c r="B33" s="245" t="s">
        <v>88</v>
      </c>
      <c r="C33" s="372">
        <v>7463</v>
      </c>
      <c r="D33" s="372">
        <v>7086</v>
      </c>
      <c r="E33" s="372"/>
      <c r="F33" s="239">
        <v>7086</v>
      </c>
      <c r="G33" s="369">
        <v>-0.05051587833311</v>
      </c>
      <c r="H33" s="239">
        <v>-377</v>
      </c>
      <c r="I33" s="346"/>
    </row>
    <row r="34" ht="26" customHeight="1" spans="1:9">
      <c r="A34" s="337">
        <v>27</v>
      </c>
      <c r="B34" s="245" t="s">
        <v>90</v>
      </c>
      <c r="C34" s="372">
        <v>9041</v>
      </c>
      <c r="D34" s="372">
        <v>8659</v>
      </c>
      <c r="E34" s="372"/>
      <c r="F34" s="239">
        <v>8659</v>
      </c>
      <c r="G34" s="369">
        <v>-0.0422519632783984</v>
      </c>
      <c r="H34" s="239">
        <v>-382</v>
      </c>
      <c r="I34" s="346"/>
    </row>
    <row r="35" ht="26" customHeight="1" spans="1:9">
      <c r="A35" s="337">
        <v>28</v>
      </c>
      <c r="B35" s="248" t="s">
        <v>91</v>
      </c>
      <c r="C35" s="372">
        <v>6332</v>
      </c>
      <c r="D35" s="372">
        <v>6332</v>
      </c>
      <c r="E35" s="372"/>
      <c r="F35" s="239">
        <v>6332</v>
      </c>
      <c r="G35" s="369"/>
      <c r="H35" s="239"/>
      <c r="I35" s="346"/>
    </row>
    <row r="36" ht="26" customHeight="1" spans="1:9">
      <c r="A36" s="337">
        <v>29</v>
      </c>
      <c r="B36" s="248" t="s">
        <v>92</v>
      </c>
      <c r="C36" s="372">
        <v>2709</v>
      </c>
      <c r="D36" s="372">
        <v>2148</v>
      </c>
      <c r="E36" s="372"/>
      <c r="F36" s="239">
        <v>2148</v>
      </c>
      <c r="G36" s="369">
        <v>-0.207087486157254</v>
      </c>
      <c r="H36" s="239">
        <v>-561</v>
      </c>
      <c r="I36" s="346"/>
    </row>
    <row r="37" ht="26" customHeight="1" spans="1:9">
      <c r="A37" s="337">
        <v>30</v>
      </c>
      <c r="B37" s="248" t="s">
        <v>93</v>
      </c>
      <c r="C37" s="372"/>
      <c r="D37" s="372">
        <v>17</v>
      </c>
      <c r="E37" s="372"/>
      <c r="F37" s="239">
        <v>17</v>
      </c>
      <c r="G37" s="369"/>
      <c r="H37" s="239">
        <v>17</v>
      </c>
      <c r="I37" s="346"/>
    </row>
    <row r="38" ht="26" customHeight="1" spans="1:9">
      <c r="A38" s="337">
        <v>31</v>
      </c>
      <c r="B38" s="248" t="s">
        <v>94</v>
      </c>
      <c r="C38" s="372"/>
      <c r="D38" s="372">
        <v>162</v>
      </c>
      <c r="E38" s="372"/>
      <c r="F38" s="239">
        <v>162</v>
      </c>
      <c r="G38" s="369"/>
      <c r="H38" s="239">
        <v>162</v>
      </c>
      <c r="I38" s="356" t="s">
        <v>118</v>
      </c>
    </row>
    <row r="39" ht="26" customHeight="1" spans="1:9">
      <c r="A39" s="337">
        <v>32</v>
      </c>
      <c r="B39" s="245" t="s">
        <v>95</v>
      </c>
      <c r="C39" s="372"/>
      <c r="D39" s="372">
        <v>41</v>
      </c>
      <c r="E39" s="372"/>
      <c r="F39" s="239">
        <v>41</v>
      </c>
      <c r="G39" s="369"/>
      <c r="H39" s="239">
        <v>41</v>
      </c>
      <c r="I39" s="356" t="s">
        <v>119</v>
      </c>
    </row>
    <row r="40" ht="26" customHeight="1" spans="1:9">
      <c r="A40" s="337">
        <v>33</v>
      </c>
      <c r="B40" s="241" t="s">
        <v>96</v>
      </c>
      <c r="C40" s="370">
        <v>59000</v>
      </c>
      <c r="D40" s="370">
        <v>59000</v>
      </c>
      <c r="E40" s="373"/>
      <c r="F40" s="239">
        <v>59000</v>
      </c>
      <c r="G40" s="369"/>
      <c r="H40" s="239"/>
      <c r="I40" s="346"/>
    </row>
    <row r="41" ht="26" customHeight="1" spans="1:9">
      <c r="A41" s="337">
        <v>34</v>
      </c>
      <c r="B41" s="241" t="s">
        <v>97</v>
      </c>
      <c r="C41" s="370">
        <v>76254</v>
      </c>
      <c r="D41" s="370">
        <v>76254</v>
      </c>
      <c r="E41" s="373"/>
      <c r="F41" s="239">
        <v>76254</v>
      </c>
      <c r="G41" s="369"/>
      <c r="H41" s="239"/>
      <c r="I41" s="346"/>
    </row>
    <row r="42" ht="26" customHeight="1" spans="1:9">
      <c r="A42" s="337">
        <v>35</v>
      </c>
      <c r="B42" s="238" t="s">
        <v>98</v>
      </c>
      <c r="C42" s="370">
        <v>13000</v>
      </c>
      <c r="D42" s="374"/>
      <c r="E42" s="374">
        <v>31700</v>
      </c>
      <c r="F42" s="239">
        <v>31700</v>
      </c>
      <c r="G42" s="369">
        <v>1.43846153846154</v>
      </c>
      <c r="H42" s="239">
        <v>18700</v>
      </c>
      <c r="I42" s="346"/>
    </row>
    <row r="43" ht="26" customHeight="1" spans="1:9">
      <c r="A43" s="337">
        <v>36</v>
      </c>
      <c r="B43" s="375" t="s">
        <v>99</v>
      </c>
      <c r="C43" s="376"/>
      <c r="D43" s="374"/>
      <c r="E43" s="374">
        <v>14000</v>
      </c>
      <c r="F43" s="239">
        <v>15000</v>
      </c>
      <c r="G43" s="377"/>
      <c r="H43" s="239">
        <v>15000</v>
      </c>
      <c r="I43" s="356" t="s">
        <v>120</v>
      </c>
    </row>
  </sheetData>
  <mergeCells count="2">
    <mergeCell ref="B1:I1"/>
    <mergeCell ref="C3:H3"/>
  </mergeCells>
  <printOptions horizontalCentered="1"/>
  <pageMargins left="0.786805555555556" right="0.786805555555556" top="1.18055555555556" bottom="0.904166666666667" header="0.507638888888889" footer="0.511805555555556"/>
  <pageSetup paperSize="8" orientation="landscape" horizontalDpi="600" verticalDpi="600"/>
  <headerFooter alignWithMargins="0" scaleWithDoc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autoPageBreaks="0"/>
  </sheetPr>
  <dimension ref="A1:O49"/>
  <sheetViews>
    <sheetView workbookViewId="0">
      <pane ySplit="3" topLeftCell="A16" activePane="bottomLeft" state="frozen"/>
      <selection/>
      <selection pane="bottomLeft" activeCell="B1" sqref="B1:G1"/>
    </sheetView>
  </sheetViews>
  <sheetFormatPr defaultColWidth="9" defaultRowHeight="15.6"/>
  <cols>
    <col min="1" max="1" width="5.29166666666667" style="326" customWidth="1"/>
    <col min="2" max="2" width="58.25" style="326" customWidth="1"/>
    <col min="3" max="3" width="14" style="326" customWidth="1"/>
    <col min="4" max="4" width="14" style="324" customWidth="1"/>
    <col min="5" max="5" width="14" style="327" customWidth="1"/>
    <col min="6" max="6" width="14" style="328" customWidth="1"/>
    <col min="7" max="7" width="41.1083333333333" style="326" customWidth="1"/>
    <col min="8" max="16384" width="9" style="326"/>
  </cols>
  <sheetData>
    <row r="1" ht="27" customHeight="1" spans="2:7">
      <c r="B1" s="329" t="s">
        <v>121</v>
      </c>
      <c r="C1" s="329"/>
      <c r="D1" s="329"/>
      <c r="E1" s="329"/>
      <c r="F1" s="329"/>
      <c r="G1" s="329"/>
    </row>
    <row r="2" ht="14" customHeight="1" spans="2:7">
      <c r="B2" s="330"/>
      <c r="C2" s="330"/>
      <c r="D2" s="330"/>
      <c r="E2" s="331"/>
      <c r="F2" s="332"/>
      <c r="G2" s="333" t="s">
        <v>30</v>
      </c>
    </row>
    <row r="3" ht="21" customHeight="1" spans="1:7">
      <c r="A3" s="334" t="s">
        <v>10</v>
      </c>
      <c r="B3" s="258" t="s">
        <v>122</v>
      </c>
      <c r="C3" s="119" t="s">
        <v>103</v>
      </c>
      <c r="D3" s="119" t="s">
        <v>106</v>
      </c>
      <c r="E3" s="335" t="s">
        <v>123</v>
      </c>
      <c r="F3" s="336" t="s">
        <v>108</v>
      </c>
      <c r="G3" s="225" t="s">
        <v>124</v>
      </c>
    </row>
    <row r="4" s="323" customFormat="1" ht="21" customHeight="1" spans="1:7">
      <c r="A4" s="337">
        <v>1</v>
      </c>
      <c r="B4" s="338" t="s">
        <v>125</v>
      </c>
      <c r="C4" s="339">
        <v>263109.153</v>
      </c>
      <c r="D4" s="339">
        <v>301729</v>
      </c>
      <c r="E4" s="340">
        <v>0.147</v>
      </c>
      <c r="F4" s="341">
        <v>38620</v>
      </c>
      <c r="G4" s="342">
        <f>'[2]收入测算表 '!B4-C4</f>
        <v>0.141999999992549</v>
      </c>
    </row>
    <row r="5" s="323" customFormat="1" ht="21" customHeight="1" spans="1:7">
      <c r="A5" s="337">
        <v>2</v>
      </c>
      <c r="B5" s="343" t="s">
        <v>35</v>
      </c>
      <c r="C5" s="344">
        <v>1654</v>
      </c>
      <c r="D5" s="344">
        <v>4163</v>
      </c>
      <c r="E5" s="340">
        <v>1.51692865779927</v>
      </c>
      <c r="F5" s="341">
        <v>2509</v>
      </c>
      <c r="G5" s="119"/>
    </row>
    <row r="6" ht="21" customHeight="1" spans="1:7">
      <c r="A6" s="337">
        <v>3</v>
      </c>
      <c r="B6" s="240" t="s">
        <v>37</v>
      </c>
      <c r="C6" s="345">
        <v>141</v>
      </c>
      <c r="D6" s="345">
        <v>141</v>
      </c>
      <c r="F6" s="341"/>
      <c r="G6" s="346" t="s">
        <v>112</v>
      </c>
    </row>
    <row r="7" ht="21" customHeight="1" spans="1:7">
      <c r="A7" s="337">
        <v>4</v>
      </c>
      <c r="B7" s="240" t="s">
        <v>39</v>
      </c>
      <c r="C7" s="345">
        <v>235</v>
      </c>
      <c r="D7" s="345">
        <v>235</v>
      </c>
      <c r="E7" s="340"/>
      <c r="F7" s="341"/>
      <c r="G7" s="346" t="s">
        <v>112</v>
      </c>
    </row>
    <row r="8" ht="21" customHeight="1" spans="1:15">
      <c r="A8" s="337">
        <v>5</v>
      </c>
      <c r="B8" s="240" t="s">
        <v>41</v>
      </c>
      <c r="C8" s="345">
        <v>59</v>
      </c>
      <c r="D8" s="345">
        <v>59</v>
      </c>
      <c r="E8" s="340"/>
      <c r="F8" s="341"/>
      <c r="G8" s="346" t="s">
        <v>112</v>
      </c>
      <c r="H8" s="324"/>
      <c r="I8" s="324"/>
      <c r="J8" s="324"/>
      <c r="K8" s="324"/>
      <c r="L8" s="324"/>
      <c r="M8" s="324"/>
      <c r="N8" s="324"/>
      <c r="O8" s="324"/>
    </row>
    <row r="9" ht="21" customHeight="1" spans="1:15">
      <c r="A9" s="337">
        <v>6</v>
      </c>
      <c r="B9" s="240" t="s">
        <v>43</v>
      </c>
      <c r="C9" s="345">
        <v>22</v>
      </c>
      <c r="D9" s="345">
        <v>22</v>
      </c>
      <c r="E9" s="340"/>
      <c r="F9" s="341"/>
      <c r="G9" s="346" t="s">
        <v>112</v>
      </c>
      <c r="H9" s="324"/>
      <c r="I9" s="324"/>
      <c r="J9" s="324"/>
      <c r="K9" s="324"/>
      <c r="L9" s="324"/>
      <c r="M9" s="324"/>
      <c r="N9" s="324"/>
      <c r="O9" s="324"/>
    </row>
    <row r="10" ht="21" customHeight="1" spans="1:15">
      <c r="A10" s="337">
        <v>7</v>
      </c>
      <c r="B10" s="240" t="s">
        <v>45</v>
      </c>
      <c r="C10" s="345">
        <v>88</v>
      </c>
      <c r="D10" s="345">
        <v>88</v>
      </c>
      <c r="E10" s="340"/>
      <c r="F10" s="341"/>
      <c r="G10" s="346" t="s">
        <v>112</v>
      </c>
      <c r="H10" s="324"/>
      <c r="I10" s="324"/>
      <c r="J10" s="324"/>
      <c r="K10" s="324"/>
      <c r="L10" s="324"/>
      <c r="M10" s="324"/>
      <c r="N10" s="324"/>
      <c r="O10" s="324"/>
    </row>
    <row r="11" ht="21" customHeight="1" spans="1:7">
      <c r="A11" s="337">
        <v>8</v>
      </c>
      <c r="B11" s="245" t="s">
        <v>47</v>
      </c>
      <c r="C11" s="345">
        <v>55</v>
      </c>
      <c r="D11" s="345">
        <v>58</v>
      </c>
      <c r="E11" s="340">
        <v>0.0545454545454545</v>
      </c>
      <c r="F11" s="341">
        <v>3</v>
      </c>
      <c r="G11" s="346" t="s">
        <v>112</v>
      </c>
    </row>
    <row r="12" ht="21" customHeight="1" spans="1:7">
      <c r="A12" s="337">
        <v>9</v>
      </c>
      <c r="B12" s="240" t="s">
        <v>49</v>
      </c>
      <c r="C12" s="345">
        <v>127</v>
      </c>
      <c r="D12" s="345">
        <v>127</v>
      </c>
      <c r="E12" s="340"/>
      <c r="F12" s="341"/>
      <c r="G12" s="346" t="s">
        <v>112</v>
      </c>
    </row>
    <row r="13" ht="21" customHeight="1" spans="1:7">
      <c r="A13" s="337">
        <v>10</v>
      </c>
      <c r="B13" s="240" t="s">
        <v>51</v>
      </c>
      <c r="C13" s="345">
        <v>33</v>
      </c>
      <c r="D13" s="347">
        <v>39</v>
      </c>
      <c r="E13" s="340">
        <v>0.181818181818182</v>
      </c>
      <c r="F13" s="341">
        <v>6</v>
      </c>
      <c r="G13" s="346" t="s">
        <v>112</v>
      </c>
    </row>
    <row r="14" ht="28" customHeight="1" spans="1:7">
      <c r="A14" s="337">
        <v>11</v>
      </c>
      <c r="B14" s="240" t="s">
        <v>53</v>
      </c>
      <c r="C14" s="345">
        <v>824</v>
      </c>
      <c r="D14" s="345">
        <v>824</v>
      </c>
      <c r="E14" s="340"/>
      <c r="F14" s="341"/>
      <c r="G14" s="346" t="s">
        <v>126</v>
      </c>
    </row>
    <row r="15" ht="21" customHeight="1" spans="1:7">
      <c r="A15" s="337">
        <v>12</v>
      </c>
      <c r="B15" s="240" t="s">
        <v>55</v>
      </c>
      <c r="C15" s="345">
        <v>70</v>
      </c>
      <c r="D15" s="348">
        <v>70</v>
      </c>
      <c r="E15" s="349"/>
      <c r="F15" s="341"/>
      <c r="G15" s="350" t="s">
        <v>127</v>
      </c>
    </row>
    <row r="16" customFormat="1" ht="21" customHeight="1" spans="1:7">
      <c r="A16" s="337">
        <v>13</v>
      </c>
      <c r="B16" s="351" t="s">
        <v>57</v>
      </c>
      <c r="C16" s="352"/>
      <c r="D16" s="348">
        <v>2500</v>
      </c>
      <c r="E16" s="349">
        <v>1</v>
      </c>
      <c r="F16" s="341">
        <v>2500</v>
      </c>
      <c r="G16" s="350" t="s">
        <v>128</v>
      </c>
    </row>
    <row r="17" s="324" customFormat="1" ht="21" customHeight="1" spans="1:7">
      <c r="A17" s="337">
        <v>14</v>
      </c>
      <c r="B17" s="343" t="s">
        <v>59</v>
      </c>
      <c r="C17" s="352"/>
      <c r="D17" s="353"/>
      <c r="E17" s="340"/>
      <c r="F17" s="341"/>
      <c r="G17" s="354"/>
    </row>
    <row r="18" ht="21" customHeight="1" spans="1:7">
      <c r="A18" s="337">
        <v>15</v>
      </c>
      <c r="B18" s="343" t="s">
        <v>61</v>
      </c>
      <c r="C18" s="339">
        <v>261455.153</v>
      </c>
      <c r="D18" s="339">
        <v>297566</v>
      </c>
      <c r="E18" s="340">
        <v>0.138</v>
      </c>
      <c r="F18" s="341">
        <v>36111</v>
      </c>
      <c r="G18" s="346" t="s">
        <v>129</v>
      </c>
    </row>
    <row r="19" ht="21" customHeight="1" spans="1:7">
      <c r="A19" s="337">
        <v>16</v>
      </c>
      <c r="B19" s="245" t="s">
        <v>63</v>
      </c>
      <c r="C19" s="352">
        <v>76571.753</v>
      </c>
      <c r="D19" s="352">
        <v>81565</v>
      </c>
      <c r="E19" s="340">
        <v>0.064675899479538</v>
      </c>
      <c r="F19" s="341">
        <v>4993</v>
      </c>
      <c r="G19" s="346"/>
    </row>
    <row r="20" ht="21" customHeight="1" spans="1:7">
      <c r="A20" s="337">
        <v>17</v>
      </c>
      <c r="B20" s="245" t="s">
        <v>65</v>
      </c>
      <c r="C20" s="352">
        <v>8747.8</v>
      </c>
      <c r="D20" s="352">
        <v>4869.7</v>
      </c>
      <c r="E20" s="340">
        <v>-0.443322892613</v>
      </c>
      <c r="F20" s="341">
        <v>-3878.1</v>
      </c>
      <c r="G20" s="346"/>
    </row>
    <row r="21" ht="21" customHeight="1" spans="1:7">
      <c r="A21" s="337">
        <v>18</v>
      </c>
      <c r="B21" s="245" t="s">
        <v>67</v>
      </c>
      <c r="C21" s="352">
        <v>3012.6</v>
      </c>
      <c r="D21" s="352">
        <v>3018</v>
      </c>
      <c r="E21" s="340">
        <v>0.00179247161919949</v>
      </c>
      <c r="F21" s="341">
        <v>5.40000000000009</v>
      </c>
      <c r="G21" s="346"/>
    </row>
    <row r="22" ht="21" customHeight="1" spans="1:7">
      <c r="A22" s="337">
        <v>19</v>
      </c>
      <c r="B22" s="245" t="s">
        <v>69</v>
      </c>
      <c r="C22" s="345">
        <v>28223</v>
      </c>
      <c r="D22" s="352">
        <v>32471</v>
      </c>
      <c r="E22" s="340">
        <v>0.151</v>
      </c>
      <c r="F22" s="341">
        <v>4248</v>
      </c>
      <c r="G22" s="346"/>
    </row>
    <row r="23" ht="21" customHeight="1" spans="1:7">
      <c r="A23" s="337">
        <v>20</v>
      </c>
      <c r="B23" s="248" t="s">
        <v>71</v>
      </c>
      <c r="C23" s="352">
        <v>16081</v>
      </c>
      <c r="D23" s="352">
        <v>15770</v>
      </c>
      <c r="E23" s="340">
        <v>-0.019</v>
      </c>
      <c r="F23" s="341">
        <v>-311</v>
      </c>
      <c r="G23" s="346"/>
    </row>
    <row r="24" ht="21" customHeight="1" spans="1:7">
      <c r="A24" s="337">
        <v>21</v>
      </c>
      <c r="B24" s="248" t="s">
        <v>73</v>
      </c>
      <c r="C24" s="352">
        <v>897</v>
      </c>
      <c r="D24" s="352">
        <v>875.4</v>
      </c>
      <c r="E24" s="340">
        <v>-0.0240802675585284</v>
      </c>
      <c r="F24" s="341">
        <v>-21.6</v>
      </c>
      <c r="G24" s="346"/>
    </row>
    <row r="25" ht="21" customHeight="1" spans="1:7">
      <c r="A25" s="337">
        <v>22</v>
      </c>
      <c r="B25" s="248" t="s">
        <v>75</v>
      </c>
      <c r="C25" s="352">
        <v>12142</v>
      </c>
      <c r="D25" s="352">
        <v>16701</v>
      </c>
      <c r="E25" s="340">
        <v>0.375</v>
      </c>
      <c r="F25" s="341">
        <v>4559</v>
      </c>
      <c r="G25" s="346"/>
    </row>
    <row r="26" customFormat="1" ht="21" customHeight="1" spans="1:7">
      <c r="A26" s="337">
        <v>23</v>
      </c>
      <c r="B26" s="243" t="s">
        <v>77</v>
      </c>
      <c r="C26" s="352"/>
      <c r="D26" s="352">
        <v>5745.29179657</v>
      </c>
      <c r="E26" s="340"/>
      <c r="F26" s="341">
        <v>5745.29179657</v>
      </c>
      <c r="G26" s="355"/>
    </row>
    <row r="27" customFormat="1" ht="21" customHeight="1" spans="1:7">
      <c r="A27" s="337">
        <v>24</v>
      </c>
      <c r="B27" s="243" t="s">
        <v>79</v>
      </c>
      <c r="C27" s="352"/>
      <c r="D27" s="352">
        <v>23171</v>
      </c>
      <c r="E27" s="340"/>
      <c r="F27" s="341">
        <v>23171</v>
      </c>
      <c r="G27" s="356"/>
    </row>
    <row r="28" s="325" customFormat="1" ht="21" customHeight="1" spans="1:7">
      <c r="A28" s="337">
        <v>25</v>
      </c>
      <c r="B28" s="243" t="s">
        <v>81</v>
      </c>
      <c r="C28" s="352">
        <v>1500</v>
      </c>
      <c r="D28" s="352">
        <v>3000</v>
      </c>
      <c r="E28" s="340">
        <v>1</v>
      </c>
      <c r="F28" s="341">
        <v>1500</v>
      </c>
      <c r="G28" s="356" t="s">
        <v>130</v>
      </c>
    </row>
    <row r="29" s="325" customFormat="1" ht="21" customHeight="1" spans="1:7">
      <c r="A29" s="337">
        <v>26</v>
      </c>
      <c r="B29" s="243" t="s">
        <v>83</v>
      </c>
      <c r="C29" s="352">
        <v>470</v>
      </c>
      <c r="D29" s="352">
        <v>360</v>
      </c>
      <c r="E29" s="340">
        <v>-0.234</v>
      </c>
      <c r="F29" s="341">
        <v>-110</v>
      </c>
      <c r="G29" s="346"/>
    </row>
    <row r="30" s="325" customFormat="1" ht="21" customHeight="1" spans="1:7">
      <c r="A30" s="337">
        <v>27</v>
      </c>
      <c r="B30" s="243" t="s">
        <v>85</v>
      </c>
      <c r="C30" s="352">
        <v>7676</v>
      </c>
      <c r="D30" s="352">
        <v>8111.8746</v>
      </c>
      <c r="E30" s="340">
        <v>0.0567840802501303</v>
      </c>
      <c r="F30" s="341">
        <v>435.8746</v>
      </c>
      <c r="G30" s="346"/>
    </row>
    <row r="31" s="323" customFormat="1" ht="21" customHeight="1" spans="1:7">
      <c r="A31" s="337">
        <v>28</v>
      </c>
      <c r="B31" s="357" t="s">
        <v>87</v>
      </c>
      <c r="C31" s="352">
        <v>135254</v>
      </c>
      <c r="D31" s="352">
        <v>135254</v>
      </c>
      <c r="E31" s="340"/>
      <c r="F31" s="341"/>
      <c r="G31" s="346"/>
    </row>
    <row r="32" spans="1:7">
      <c r="A32" s="324"/>
      <c r="B32" s="358"/>
      <c r="C32" s="359"/>
      <c r="D32" s="359"/>
      <c r="E32" s="360"/>
      <c r="F32" s="361"/>
      <c r="G32" s="358"/>
    </row>
    <row r="33" spans="2:7">
      <c r="B33" s="358"/>
      <c r="C33" s="362"/>
      <c r="D33" s="362"/>
      <c r="E33" s="360"/>
      <c r="F33" s="361"/>
      <c r="G33" s="358"/>
    </row>
    <row r="34" spans="2:7">
      <c r="B34" s="358"/>
      <c r="C34" s="359"/>
      <c r="D34" s="359"/>
      <c r="E34" s="360"/>
      <c r="F34" s="361"/>
      <c r="G34" s="358"/>
    </row>
    <row r="35" spans="2:7">
      <c r="B35" s="358"/>
      <c r="C35" s="359"/>
      <c r="D35" s="359"/>
      <c r="E35" s="360"/>
      <c r="F35" s="361"/>
      <c r="G35" s="358"/>
    </row>
    <row r="36" spans="2:7">
      <c r="B36" s="358"/>
      <c r="C36" s="359"/>
      <c r="D36" s="359"/>
      <c r="E36" s="360"/>
      <c r="F36" s="361"/>
      <c r="G36" s="358"/>
    </row>
    <row r="37" spans="2:7">
      <c r="B37" s="358"/>
      <c r="C37" s="359"/>
      <c r="D37" s="359"/>
      <c r="E37" s="360"/>
      <c r="F37" s="361"/>
      <c r="G37" s="358"/>
    </row>
    <row r="38" spans="2:7">
      <c r="B38" s="358"/>
      <c r="C38" s="359"/>
      <c r="D38" s="359"/>
      <c r="E38" s="360"/>
      <c r="F38" s="361"/>
      <c r="G38" s="358"/>
    </row>
    <row r="39" spans="2:7">
      <c r="B39" s="358"/>
      <c r="C39" s="359"/>
      <c r="D39" s="359"/>
      <c r="E39" s="360"/>
      <c r="F39" s="361"/>
      <c r="G39" s="358"/>
    </row>
    <row r="40" spans="2:7">
      <c r="B40" s="358"/>
      <c r="C40" s="359"/>
      <c r="D40" s="359"/>
      <c r="E40" s="360"/>
      <c r="F40" s="361"/>
      <c r="G40" s="358"/>
    </row>
    <row r="41" spans="3:4">
      <c r="C41" s="359"/>
      <c r="D41" s="359"/>
    </row>
    <row r="42" spans="3:4">
      <c r="C42" s="359"/>
      <c r="D42" s="359"/>
    </row>
    <row r="43" spans="3:4">
      <c r="C43" s="359"/>
      <c r="D43" s="359"/>
    </row>
    <row r="44" spans="3:4">
      <c r="C44" s="359"/>
      <c r="D44" s="359"/>
    </row>
    <row r="45" spans="3:4">
      <c r="C45" s="359"/>
      <c r="D45" s="359"/>
    </row>
    <row r="46" spans="3:4">
      <c r="C46" s="359"/>
      <c r="D46" s="359"/>
    </row>
    <row r="47" spans="3:4">
      <c r="C47" s="359"/>
      <c r="D47" s="359"/>
    </row>
    <row r="48" spans="3:4">
      <c r="C48" s="359"/>
      <c r="D48" s="359"/>
    </row>
    <row r="49" spans="3:4">
      <c r="C49" s="359"/>
      <c r="D49" s="359"/>
    </row>
  </sheetData>
  <mergeCells count="1">
    <mergeCell ref="B1:G1"/>
  </mergeCells>
  <printOptions horizontalCentered="1"/>
  <pageMargins left="0.786805555555556" right="0.786805555555556" top="0.94375" bottom="1.14166666666667" header="0.7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O317"/>
  <sheetViews>
    <sheetView workbookViewId="0">
      <pane xSplit="3" ySplit="9" topLeftCell="D10" activePane="bottomRight" state="frozen"/>
      <selection/>
      <selection pane="topRight"/>
      <selection pane="bottomLeft"/>
      <selection pane="bottomRight" activeCell="Q14" sqref="Q14"/>
    </sheetView>
  </sheetViews>
  <sheetFormatPr defaultColWidth="9" defaultRowHeight="25" customHeight="1"/>
  <cols>
    <col min="1" max="1" width="4.625" style="262" customWidth="1"/>
    <col min="2" max="2" width="21.375" style="271" customWidth="1"/>
    <col min="3" max="3" width="17.875" style="262" hidden="1" customWidth="1"/>
    <col min="4" max="4" width="8.5" style="272" customWidth="1"/>
    <col min="5" max="5" width="8" style="273" customWidth="1"/>
    <col min="6" max="6" width="6.75" style="274" customWidth="1"/>
    <col min="7" max="7" width="6.375" style="274" hidden="1" customWidth="1"/>
    <col min="8" max="8" width="6.9" style="274" customWidth="1"/>
    <col min="9" max="9" width="6.75" style="274" customWidth="1"/>
    <col min="10" max="10" width="6.625" style="274" customWidth="1"/>
    <col min="11" max="11" width="6.375" style="273" customWidth="1"/>
    <col min="12" max="12" width="6.75" style="275" customWidth="1"/>
    <col min="13" max="13" width="6.75" style="276" customWidth="1"/>
    <col min="14" max="14" width="6.625" style="277" customWidth="1"/>
    <col min="15" max="15" width="6.125" style="277" customWidth="1"/>
    <col min="16" max="16" width="5.375" style="278" customWidth="1"/>
    <col min="17" max="17" width="8.375" style="274" customWidth="1"/>
    <col min="18" max="18" width="7.875" style="274" customWidth="1"/>
    <col min="19" max="19" width="6.625" style="274" customWidth="1"/>
    <col min="20" max="20" width="6.875" style="274" customWidth="1"/>
    <col min="21" max="21" width="5.625" style="274" customWidth="1"/>
    <col min="22" max="22" width="5.75" style="274" customWidth="1"/>
    <col min="23" max="23" width="8.625" style="274" customWidth="1"/>
    <col min="24" max="24" width="6.125" style="273" customWidth="1"/>
    <col min="25" max="25" width="5.75" style="274" hidden="1" customWidth="1"/>
    <col min="26" max="26" width="4.125" style="274" hidden="1" customWidth="1"/>
    <col min="27" max="27" width="7.35833333333333" style="274" customWidth="1"/>
    <col min="28" max="28" width="6.8" style="273" customWidth="1"/>
    <col min="29" max="29" width="6.75" style="274" hidden="1" customWidth="1"/>
    <col min="30" max="30" width="9" style="274" hidden="1" customWidth="1"/>
    <col min="31" max="31" width="6.725" style="273" customWidth="1"/>
    <col min="32" max="32" width="7.63333333333333" style="274" customWidth="1"/>
    <col min="33" max="33" width="9" style="274" hidden="1" customWidth="1"/>
    <col min="34" max="34" width="5.75" style="273" hidden="1" customWidth="1"/>
    <col min="35" max="35" width="6.7" style="274" hidden="1" customWidth="1"/>
    <col min="36" max="36" width="4.9" style="274" hidden="1" customWidth="1"/>
    <col min="37" max="37" width="5.75" style="274" customWidth="1"/>
    <col min="38" max="38" width="5.125" style="273" customWidth="1"/>
    <col min="39" max="39" width="5" style="274" customWidth="1"/>
    <col min="40" max="40" width="4.875" style="274" customWidth="1"/>
    <col min="41" max="41" width="45.5" style="267" customWidth="1"/>
    <col min="42" max="16384" width="9" style="262"/>
  </cols>
  <sheetData>
    <row r="1" s="262" customFormat="1" ht="8" customHeight="1" spans="1:41">
      <c r="A1" s="279" t="s">
        <v>131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</row>
    <row r="2" s="263" customFormat="1" ht="32" customHeight="1" spans="1:41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</row>
    <row r="3" s="264" customFormat="1" ht="21" customHeight="1" spans="2:41">
      <c r="B3" s="271"/>
      <c r="D3" s="280"/>
      <c r="E3" s="280"/>
      <c r="F3" s="281"/>
      <c r="G3" s="281"/>
      <c r="H3" s="281"/>
      <c r="I3" s="281"/>
      <c r="J3" s="281"/>
      <c r="K3" s="280"/>
      <c r="L3" s="300"/>
      <c r="M3" s="301"/>
      <c r="N3" s="280"/>
      <c r="O3" s="280"/>
      <c r="P3" s="300"/>
      <c r="Q3" s="281"/>
      <c r="R3" s="281"/>
      <c r="S3" s="281"/>
      <c r="T3" s="281"/>
      <c r="U3" s="281"/>
      <c r="V3" s="281"/>
      <c r="W3" s="281"/>
      <c r="X3" s="280"/>
      <c r="Y3" s="281"/>
      <c r="Z3" s="281"/>
      <c r="AA3" s="281"/>
      <c r="AB3" s="280"/>
      <c r="AC3" s="281"/>
      <c r="AD3" s="281"/>
      <c r="AE3" s="280"/>
      <c r="AF3" s="281"/>
      <c r="AG3" s="281"/>
      <c r="AH3" s="280"/>
      <c r="AI3" s="281"/>
      <c r="AJ3" s="281"/>
      <c r="AK3" s="301" t="s">
        <v>132</v>
      </c>
      <c r="AL3" s="301"/>
      <c r="AM3" s="301"/>
      <c r="AN3" s="301"/>
      <c r="AO3" s="309"/>
    </row>
    <row r="4" s="265" customFormat="1" ht="23" customHeight="1" spans="1:41">
      <c r="A4" s="282"/>
      <c r="B4" s="283"/>
      <c r="C4" s="284" t="s">
        <v>133</v>
      </c>
      <c r="D4" s="284" t="s">
        <v>134</v>
      </c>
      <c r="E4" s="284"/>
      <c r="F4" s="284"/>
      <c r="G4" s="284"/>
      <c r="H4" s="284"/>
      <c r="I4" s="284"/>
      <c r="J4" s="284"/>
      <c r="K4" s="284"/>
      <c r="L4" s="302"/>
      <c r="M4" s="284"/>
      <c r="N4" s="284"/>
      <c r="O4" s="284"/>
      <c r="P4" s="303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</row>
    <row r="5" s="266" customFormat="1" ht="40" customHeight="1" spans="1:41">
      <c r="A5" s="285" t="s">
        <v>10</v>
      </c>
      <c r="B5" s="285" t="s">
        <v>135</v>
      </c>
      <c r="C5" s="285"/>
      <c r="D5" s="285" t="s">
        <v>136</v>
      </c>
      <c r="E5" s="286" t="s">
        <v>137</v>
      </c>
      <c r="F5" s="286"/>
      <c r="G5" s="286"/>
      <c r="H5" s="286"/>
      <c r="I5" s="286"/>
      <c r="J5" s="286"/>
      <c r="K5" s="302" t="s">
        <v>138</v>
      </c>
      <c r="L5" s="286"/>
      <c r="M5" s="286"/>
      <c r="N5" s="286"/>
      <c r="O5" s="286"/>
      <c r="P5" s="286"/>
      <c r="Q5" s="286" t="s">
        <v>139</v>
      </c>
      <c r="R5" s="286"/>
      <c r="S5" s="286"/>
      <c r="T5" s="286"/>
      <c r="U5" s="286"/>
      <c r="V5" s="286"/>
      <c r="W5" s="286"/>
      <c r="X5" s="302" t="s">
        <v>140</v>
      </c>
      <c r="Y5" s="302"/>
      <c r="Z5" s="302"/>
      <c r="AA5" s="302"/>
      <c r="AB5" s="302" t="s">
        <v>141</v>
      </c>
      <c r="AC5" s="302"/>
      <c r="AD5" s="302"/>
      <c r="AE5" s="302" t="s">
        <v>142</v>
      </c>
      <c r="AF5" s="302"/>
      <c r="AG5" s="308"/>
      <c r="AH5" s="302" t="s">
        <v>143</v>
      </c>
      <c r="AI5" s="286"/>
      <c r="AJ5" s="286"/>
      <c r="AK5" s="302" t="s">
        <v>144</v>
      </c>
      <c r="AL5" s="302" t="s">
        <v>145</v>
      </c>
      <c r="AM5" s="302"/>
      <c r="AN5" s="302"/>
      <c r="AO5" s="285" t="s">
        <v>146</v>
      </c>
    </row>
    <row r="6" s="266" customFormat="1" ht="19" customHeight="1" spans="1:41">
      <c r="A6" s="285"/>
      <c r="B6" s="285"/>
      <c r="C6" s="285"/>
      <c r="D6" s="285"/>
      <c r="E6" s="286" t="s">
        <v>147</v>
      </c>
      <c r="F6" s="286" t="s">
        <v>148</v>
      </c>
      <c r="G6" s="286" t="s">
        <v>149</v>
      </c>
      <c r="H6" s="286" t="s">
        <v>150</v>
      </c>
      <c r="I6" s="286" t="s">
        <v>151</v>
      </c>
      <c r="J6" s="286" t="s">
        <v>152</v>
      </c>
      <c r="K6" s="286" t="s">
        <v>147</v>
      </c>
      <c r="L6" s="286" t="s">
        <v>153</v>
      </c>
      <c r="M6" s="286" t="s">
        <v>154</v>
      </c>
      <c r="N6" s="286" t="s">
        <v>155</v>
      </c>
      <c r="O6" s="286"/>
      <c r="P6" s="286" t="s">
        <v>156</v>
      </c>
      <c r="Q6" s="286" t="s">
        <v>157</v>
      </c>
      <c r="R6" s="286"/>
      <c r="S6" s="286"/>
      <c r="T6" s="286"/>
      <c r="U6" s="286"/>
      <c r="V6" s="286"/>
      <c r="W6" s="286"/>
      <c r="X6" s="286" t="s">
        <v>147</v>
      </c>
      <c r="Y6" s="286" t="s">
        <v>158</v>
      </c>
      <c r="Z6" s="286" t="s">
        <v>159</v>
      </c>
      <c r="AA6" s="286" t="s">
        <v>160</v>
      </c>
      <c r="AB6" s="302"/>
      <c r="AC6" s="302"/>
      <c r="AD6" s="302"/>
      <c r="AE6" s="286" t="s">
        <v>147</v>
      </c>
      <c r="AF6" s="286" t="s">
        <v>161</v>
      </c>
      <c r="AG6" s="286" t="s">
        <v>162</v>
      </c>
      <c r="AH6" s="286" t="s">
        <v>147</v>
      </c>
      <c r="AI6" s="286" t="s">
        <v>163</v>
      </c>
      <c r="AJ6" s="286" t="s">
        <v>164</v>
      </c>
      <c r="AK6" s="302"/>
      <c r="AL6" s="302" t="s">
        <v>89</v>
      </c>
      <c r="AM6" s="286" t="s">
        <v>165</v>
      </c>
      <c r="AN6" s="286" t="s">
        <v>145</v>
      </c>
      <c r="AO6" s="285"/>
    </row>
    <row r="7" s="266" customFormat="1" ht="19" customHeight="1" spans="1:41">
      <c r="A7" s="285"/>
      <c r="B7" s="285"/>
      <c r="C7" s="285"/>
      <c r="D7" s="285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 t="s">
        <v>147</v>
      </c>
      <c r="R7" s="286" t="s">
        <v>166</v>
      </c>
      <c r="S7" s="305" t="s">
        <v>155</v>
      </c>
      <c r="T7" s="306"/>
      <c r="U7" s="306"/>
      <c r="V7" s="307"/>
      <c r="W7" s="286" t="s">
        <v>167</v>
      </c>
      <c r="X7" s="286"/>
      <c r="Y7" s="286"/>
      <c r="Z7" s="286"/>
      <c r="AA7" s="286"/>
      <c r="AB7" s="302"/>
      <c r="AC7" s="302"/>
      <c r="AD7" s="302"/>
      <c r="AE7" s="286"/>
      <c r="AF7" s="286"/>
      <c r="AG7" s="286"/>
      <c r="AH7" s="286"/>
      <c r="AI7" s="286"/>
      <c r="AJ7" s="286"/>
      <c r="AK7" s="302"/>
      <c r="AL7" s="302"/>
      <c r="AM7" s="286"/>
      <c r="AN7" s="286"/>
      <c r="AO7" s="285"/>
    </row>
    <row r="8" s="266" customFormat="1" ht="53" customHeight="1" spans="1:41">
      <c r="A8" s="285"/>
      <c r="B8" s="285"/>
      <c r="C8" s="285"/>
      <c r="D8" s="285"/>
      <c r="E8" s="286"/>
      <c r="F8" s="286"/>
      <c r="G8" s="286"/>
      <c r="H8" s="286"/>
      <c r="I8" s="286"/>
      <c r="J8" s="286"/>
      <c r="K8" s="286"/>
      <c r="L8" s="286"/>
      <c r="M8" s="286"/>
      <c r="N8" s="286" t="s">
        <v>168</v>
      </c>
      <c r="O8" s="286" t="s">
        <v>169</v>
      </c>
      <c r="P8" s="286"/>
      <c r="Q8" s="286"/>
      <c r="R8" s="286"/>
      <c r="S8" s="286" t="s">
        <v>170</v>
      </c>
      <c r="T8" s="286" t="s">
        <v>171</v>
      </c>
      <c r="U8" s="286" t="s">
        <v>172</v>
      </c>
      <c r="V8" s="286" t="s">
        <v>173</v>
      </c>
      <c r="W8" s="286"/>
      <c r="X8" s="286"/>
      <c r="Y8" s="286"/>
      <c r="Z8" s="286"/>
      <c r="AA8" s="286"/>
      <c r="AB8" s="302"/>
      <c r="AC8" s="302"/>
      <c r="AD8" s="302"/>
      <c r="AE8" s="286"/>
      <c r="AF8" s="286"/>
      <c r="AG8" s="286"/>
      <c r="AH8" s="286"/>
      <c r="AI8" s="286"/>
      <c r="AJ8" s="286"/>
      <c r="AK8" s="302"/>
      <c r="AL8" s="302"/>
      <c r="AM8" s="286"/>
      <c r="AN8" s="286"/>
      <c r="AO8" s="285"/>
    </row>
    <row r="9" s="267" customFormat="1" customHeight="1" spans="1:41">
      <c r="A9" s="287" t="s">
        <v>174</v>
      </c>
      <c r="B9" s="288"/>
      <c r="C9" s="289" t="s">
        <v>175</v>
      </c>
      <c r="D9" s="290">
        <v>1</v>
      </c>
      <c r="E9" s="290">
        <v>2</v>
      </c>
      <c r="F9" s="290">
        <v>3</v>
      </c>
      <c r="G9" s="290">
        <v>4</v>
      </c>
      <c r="H9" s="290">
        <v>4</v>
      </c>
      <c r="I9" s="290">
        <v>5</v>
      </c>
      <c r="J9" s="290">
        <v>6</v>
      </c>
      <c r="K9" s="290">
        <v>7</v>
      </c>
      <c r="L9" s="290">
        <v>8</v>
      </c>
      <c r="M9" s="290">
        <v>9</v>
      </c>
      <c r="N9" s="290">
        <v>10</v>
      </c>
      <c r="O9" s="290">
        <v>11</v>
      </c>
      <c r="P9" s="290">
        <v>12</v>
      </c>
      <c r="Q9" s="290">
        <v>13</v>
      </c>
      <c r="R9" s="290">
        <v>14</v>
      </c>
      <c r="S9" s="290">
        <v>15</v>
      </c>
      <c r="T9" s="290">
        <v>16</v>
      </c>
      <c r="U9" s="290">
        <v>17</v>
      </c>
      <c r="V9" s="290">
        <v>18</v>
      </c>
      <c r="W9" s="290">
        <v>19</v>
      </c>
      <c r="X9" s="290">
        <v>20</v>
      </c>
      <c r="Y9" s="290">
        <v>22</v>
      </c>
      <c r="Z9" s="290">
        <v>23</v>
      </c>
      <c r="AA9" s="290">
        <v>21</v>
      </c>
      <c r="AB9" s="290">
        <v>22</v>
      </c>
      <c r="AC9" s="290">
        <v>26</v>
      </c>
      <c r="AD9" s="290">
        <v>27</v>
      </c>
      <c r="AE9" s="290">
        <v>23</v>
      </c>
      <c r="AF9" s="290">
        <v>24</v>
      </c>
      <c r="AG9" s="290">
        <v>30</v>
      </c>
      <c r="AH9" s="290">
        <v>31</v>
      </c>
      <c r="AI9" s="290">
        <v>32</v>
      </c>
      <c r="AJ9" s="290">
        <v>33</v>
      </c>
      <c r="AK9" s="290">
        <v>25</v>
      </c>
      <c r="AL9" s="290">
        <v>26</v>
      </c>
      <c r="AM9" s="290">
        <v>27</v>
      </c>
      <c r="AN9" s="290">
        <v>28</v>
      </c>
      <c r="AO9" s="289"/>
    </row>
    <row r="10" s="267" customFormat="1" customHeight="1" spans="1:41">
      <c r="A10" s="287" t="s">
        <v>176</v>
      </c>
      <c r="B10" s="291" t="s">
        <v>177</v>
      </c>
      <c r="C10" s="289"/>
      <c r="D10" s="292">
        <f>D11+D74+D77+D91+D107+D112+D130+D171+D198+D206+D221+D254+D264+D273+D281+D285+D291+D294+D298+D299+D303+D295</f>
        <v>2975660</v>
      </c>
      <c r="E10" s="292">
        <f t="shared" ref="E10:AD10" si="0">E11+E74+E77+E91+E107+E112+E130+E171+E198+E206+E221+E254+E264+E273+E281+E285+E291+E294+E299+E303</f>
        <v>815649</v>
      </c>
      <c r="F10" s="293">
        <f t="shared" si="0"/>
        <v>499540</v>
      </c>
      <c r="G10" s="293">
        <f t="shared" si="0"/>
        <v>0</v>
      </c>
      <c r="H10" s="293">
        <f t="shared" si="0"/>
        <v>234500</v>
      </c>
      <c r="I10" s="293">
        <f t="shared" si="0"/>
        <v>50500</v>
      </c>
      <c r="J10" s="293">
        <f t="shared" si="0"/>
        <v>31109</v>
      </c>
      <c r="K10" s="292">
        <f t="shared" si="0"/>
        <v>48697</v>
      </c>
      <c r="L10" s="292">
        <f t="shared" si="0"/>
        <v>31690</v>
      </c>
      <c r="M10" s="292">
        <f t="shared" si="0"/>
        <v>12137</v>
      </c>
      <c r="N10" s="292">
        <f t="shared" si="0"/>
        <v>9747</v>
      </c>
      <c r="O10" s="292">
        <f t="shared" si="0"/>
        <v>2390</v>
      </c>
      <c r="P10" s="292">
        <f t="shared" si="0"/>
        <v>4870</v>
      </c>
      <c r="Q10" s="292">
        <f t="shared" si="0"/>
        <v>1758494</v>
      </c>
      <c r="R10" s="292">
        <f t="shared" si="0"/>
        <v>157820</v>
      </c>
      <c r="S10" s="292">
        <f t="shared" si="0"/>
        <v>129417</v>
      </c>
      <c r="T10" s="292">
        <f t="shared" si="0"/>
        <v>28403</v>
      </c>
      <c r="U10" s="292">
        <f t="shared" si="0"/>
        <v>8745</v>
      </c>
      <c r="V10" s="292">
        <f t="shared" si="0"/>
        <v>19658</v>
      </c>
      <c r="W10" s="292">
        <f t="shared" si="0"/>
        <v>1600674</v>
      </c>
      <c r="X10" s="292">
        <f t="shared" si="0"/>
        <v>30180</v>
      </c>
      <c r="Y10" s="292">
        <f t="shared" si="0"/>
        <v>0</v>
      </c>
      <c r="Z10" s="292">
        <f t="shared" si="0"/>
        <v>0</v>
      </c>
      <c r="AA10" s="292">
        <f t="shared" si="0"/>
        <v>30180</v>
      </c>
      <c r="AB10" s="292">
        <f t="shared" si="0"/>
        <v>57450</v>
      </c>
      <c r="AC10" s="292">
        <f t="shared" si="0"/>
        <v>57450</v>
      </c>
      <c r="AD10" s="292">
        <f t="shared" si="0"/>
        <v>0</v>
      </c>
      <c r="AE10" s="292">
        <f>AE11+AE74+AE77+AE91+AE107+AE112+AE130+AE171+AE198+AE206+AE221+AE254+AE264+AE273+AE281+AE285+AE291+AE294+AE299+AE303+AE298</f>
        <v>231710</v>
      </c>
      <c r="AF10" s="292">
        <f>AF11+AF74+AF77+AF91+AF107+AF112+AF130+AF171+AF198+AF206+AF221+AF254+AF264+AF273+AF281+AF285+AF291+AF294+AF299+AF303+AF298</f>
        <v>231710</v>
      </c>
      <c r="AG10" s="292">
        <f t="shared" ref="AG10:AN10" si="1">AG11+AG74+AG77+AG91+AG107+AG112+AG130+AG171+AG198+AG206+AG221+AG254+AG264+AG273+AG281+AG285+AG291+AG294+AG299+AG303</f>
        <v>0</v>
      </c>
      <c r="AH10" s="292">
        <f t="shared" si="1"/>
        <v>0</v>
      </c>
      <c r="AI10" s="292">
        <f t="shared" si="1"/>
        <v>0</v>
      </c>
      <c r="AJ10" s="292">
        <f t="shared" si="1"/>
        <v>0</v>
      </c>
      <c r="AK10" s="292">
        <f t="shared" si="1"/>
        <v>30000</v>
      </c>
      <c r="AL10" s="292">
        <f t="shared" si="1"/>
        <v>3480</v>
      </c>
      <c r="AM10" s="293">
        <f t="shared" si="1"/>
        <v>100</v>
      </c>
      <c r="AN10" s="293">
        <f t="shared" si="1"/>
        <v>3380</v>
      </c>
      <c r="AO10" s="289"/>
    </row>
    <row r="11" s="268" customFormat="1" customHeight="1" spans="1:41">
      <c r="A11" s="294">
        <v>1</v>
      </c>
      <c r="B11" s="295" t="s">
        <v>178</v>
      </c>
      <c r="C11" s="289"/>
      <c r="D11" s="292">
        <f t="shared" ref="D11:D74" si="2">E11+K11+Q11+X11+AB11+AE11+AH11+AK11+AL11</f>
        <v>309586</v>
      </c>
      <c r="E11" s="292">
        <f t="shared" ref="E11:E74" si="3">SUM(F11:J11)</f>
        <v>62661</v>
      </c>
      <c r="F11" s="293">
        <f t="shared" ref="F11:J11" si="4">F12+F13+F14+F15+F25+F26+F29+F30+F31+F32+F33+F34+F35+F36+F37+F50+F51+F55</f>
        <v>45661</v>
      </c>
      <c r="G11" s="293">
        <f t="shared" si="4"/>
        <v>0</v>
      </c>
      <c r="H11" s="293">
        <f t="shared" si="4"/>
        <v>0</v>
      </c>
      <c r="I11" s="293">
        <f t="shared" si="4"/>
        <v>0</v>
      </c>
      <c r="J11" s="293">
        <f t="shared" si="4"/>
        <v>17000</v>
      </c>
      <c r="K11" s="293">
        <f t="shared" ref="K11:K74" si="5">L11+M11+P11</f>
        <v>16993</v>
      </c>
      <c r="L11" s="292">
        <f t="shared" ref="L11:P11" si="6">L12+L13+L14+L15+L25+L26+L29+L30+L31+L32+L33+L34+L35+L36+L37+L50+L51+L55</f>
        <v>6920</v>
      </c>
      <c r="M11" s="293">
        <f t="shared" ref="M11:M74" si="7">SUM(N11:O11)</f>
        <v>5468</v>
      </c>
      <c r="N11" s="293">
        <f t="shared" si="6"/>
        <v>3868</v>
      </c>
      <c r="O11" s="293">
        <f t="shared" si="6"/>
        <v>1600</v>
      </c>
      <c r="P11" s="292">
        <f t="shared" si="6"/>
        <v>4605</v>
      </c>
      <c r="Q11" s="293">
        <f t="shared" ref="Q11:Q74" si="8">R11+W11</f>
        <v>199812</v>
      </c>
      <c r="R11" s="293">
        <f t="shared" ref="R11:R74" si="9">S11+T11</f>
        <v>23790</v>
      </c>
      <c r="S11" s="293">
        <f t="shared" ref="S11:W11" si="10">S12+S13+S14+S15+S25+S26+S29+S30+S31+S32+S33+S34+S35+S36+S37+S50+S51+S55</f>
        <v>22987</v>
      </c>
      <c r="T11" s="293">
        <f t="shared" ref="T11:T74" si="11">SUM(U11:V11)</f>
        <v>803</v>
      </c>
      <c r="U11" s="293">
        <f t="shared" si="10"/>
        <v>401</v>
      </c>
      <c r="V11" s="293">
        <f t="shared" si="10"/>
        <v>402</v>
      </c>
      <c r="W11" s="293">
        <f t="shared" si="10"/>
        <v>176022</v>
      </c>
      <c r="X11" s="293">
        <f t="shared" ref="X11:X74" si="12">SUM(Y11:AA11)</f>
        <v>20</v>
      </c>
      <c r="Y11" s="293">
        <f t="shared" ref="Y11:AA11" si="13">Y12+Y13+Y14+Y15+Y25+Y26+Y29+Y30+Y31+Y32+Y33+Y34+Y35+Y36+Y37+Y50+Y51+Y55</f>
        <v>0</v>
      </c>
      <c r="Z11" s="293">
        <f t="shared" si="13"/>
        <v>0</v>
      </c>
      <c r="AA11" s="293">
        <f t="shared" si="13"/>
        <v>20</v>
      </c>
      <c r="AB11" s="293">
        <f t="shared" ref="AB11:AB74" si="14">SUM(AC11:AD11)</f>
        <v>0</v>
      </c>
      <c r="AC11" s="293">
        <f t="shared" ref="AC11:AG11" si="15">AC12+AC13+AC14+AC15+AC25+AC26+AC29+AC30+AC31+AC32+AC33+AC34+AC35+AC36+AC37+AC50+AC51+AC55</f>
        <v>0</v>
      </c>
      <c r="AD11" s="293">
        <f t="shared" si="15"/>
        <v>0</v>
      </c>
      <c r="AE11" s="293">
        <f t="shared" ref="AE11:AE74" si="16">SUM(AF11:AG11)</f>
        <v>0</v>
      </c>
      <c r="AF11" s="293">
        <f t="shared" si="15"/>
        <v>0</v>
      </c>
      <c r="AG11" s="293">
        <f t="shared" si="15"/>
        <v>0</v>
      </c>
      <c r="AH11" s="293">
        <f t="shared" ref="AH11:AH74" si="17">SUM(AI11:AJ11)</f>
        <v>0</v>
      </c>
      <c r="AI11" s="293">
        <f t="shared" ref="AI11:AK11" si="18">AI12+AI13+AI14+AI15+AI25+AI26+AI29+AI30+AI31+AI32+AI33+AI34+AI35+AI36+AI37+AI50+AI51+AI55</f>
        <v>0</v>
      </c>
      <c r="AJ11" s="293">
        <f t="shared" si="18"/>
        <v>0</v>
      </c>
      <c r="AK11" s="293">
        <f t="shared" si="18"/>
        <v>30000</v>
      </c>
      <c r="AL11" s="293">
        <f t="shared" ref="AL11:AL74" si="19">SUM(AM11:AN11)</f>
        <v>100</v>
      </c>
      <c r="AM11" s="293">
        <f>AM12+AM13+AM14+AM15+AM25+AM26+AM29+AM30+AM31+AM32+AM33+AM34+AM35+AM36+AM37+AM50+AM51+AM55</f>
        <v>100</v>
      </c>
      <c r="AN11" s="293">
        <f>AN12+AN13+AN14+AN15+AN25+AN26+AN29+AN30+AN31+AN32+AN33+AN34+AN35+AN36+AN37+AN50+AN51+AN55</f>
        <v>0</v>
      </c>
      <c r="AO11" s="289"/>
    </row>
    <row r="12" s="269" customFormat="1" customHeight="1" spans="1:41">
      <c r="A12" s="294">
        <v>2</v>
      </c>
      <c r="B12" s="296" t="s">
        <v>179</v>
      </c>
      <c r="C12" s="289" t="s">
        <v>180</v>
      </c>
      <c r="D12" s="293">
        <f t="shared" si="2"/>
        <v>4276</v>
      </c>
      <c r="E12" s="293">
        <f t="shared" si="3"/>
        <v>2548</v>
      </c>
      <c r="F12" s="293">
        <v>2548</v>
      </c>
      <c r="G12" s="293"/>
      <c r="H12" s="293"/>
      <c r="I12" s="293"/>
      <c r="J12" s="293"/>
      <c r="K12" s="293">
        <f t="shared" si="5"/>
        <v>1238</v>
      </c>
      <c r="L12" s="292">
        <v>280</v>
      </c>
      <c r="M12" s="293">
        <f t="shared" si="7"/>
        <v>428</v>
      </c>
      <c r="N12" s="293">
        <v>278</v>
      </c>
      <c r="O12" s="293">
        <v>150</v>
      </c>
      <c r="P12" s="292">
        <v>530</v>
      </c>
      <c r="Q12" s="293">
        <f t="shared" si="8"/>
        <v>490</v>
      </c>
      <c r="R12" s="293">
        <f t="shared" si="9"/>
        <v>490</v>
      </c>
      <c r="S12" s="293">
        <v>490</v>
      </c>
      <c r="T12" s="293">
        <f t="shared" si="11"/>
        <v>0</v>
      </c>
      <c r="U12" s="293"/>
      <c r="V12" s="293"/>
      <c r="W12" s="293"/>
      <c r="X12" s="293">
        <f t="shared" si="12"/>
        <v>0</v>
      </c>
      <c r="Y12" s="293"/>
      <c r="Z12" s="293"/>
      <c r="AA12" s="293"/>
      <c r="AB12" s="293">
        <f t="shared" si="14"/>
        <v>0</v>
      </c>
      <c r="AC12" s="293"/>
      <c r="AD12" s="293"/>
      <c r="AE12" s="293">
        <f t="shared" si="16"/>
        <v>0</v>
      </c>
      <c r="AF12" s="293"/>
      <c r="AG12" s="293"/>
      <c r="AH12" s="293">
        <f t="shared" si="17"/>
        <v>0</v>
      </c>
      <c r="AI12" s="293"/>
      <c r="AJ12" s="293"/>
      <c r="AK12" s="293"/>
      <c r="AL12" s="293">
        <f t="shared" si="19"/>
        <v>0</v>
      </c>
      <c r="AM12" s="293"/>
      <c r="AN12" s="293"/>
      <c r="AO12" s="310" t="s">
        <v>181</v>
      </c>
    </row>
    <row r="13" s="269" customFormat="1" customHeight="1" spans="1:41">
      <c r="A13" s="294">
        <v>3</v>
      </c>
      <c r="B13" s="296" t="s">
        <v>182</v>
      </c>
      <c r="C13" s="289" t="s">
        <v>183</v>
      </c>
      <c r="D13" s="293">
        <f t="shared" si="2"/>
        <v>2899</v>
      </c>
      <c r="E13" s="293">
        <f t="shared" si="3"/>
        <v>1413</v>
      </c>
      <c r="F13" s="293">
        <v>1413</v>
      </c>
      <c r="G13" s="293"/>
      <c r="H13" s="293"/>
      <c r="I13" s="293"/>
      <c r="J13" s="293"/>
      <c r="K13" s="293">
        <f t="shared" si="5"/>
        <v>1136</v>
      </c>
      <c r="L13" s="292">
        <v>170</v>
      </c>
      <c r="M13" s="293">
        <f t="shared" si="7"/>
        <v>346</v>
      </c>
      <c r="N13" s="293">
        <v>196</v>
      </c>
      <c r="O13" s="293">
        <v>150</v>
      </c>
      <c r="P13" s="292">
        <v>620</v>
      </c>
      <c r="Q13" s="293">
        <f t="shared" si="8"/>
        <v>350</v>
      </c>
      <c r="R13" s="293">
        <f t="shared" si="9"/>
        <v>350</v>
      </c>
      <c r="S13" s="293">
        <v>350</v>
      </c>
      <c r="T13" s="293">
        <f t="shared" si="11"/>
        <v>0</v>
      </c>
      <c r="U13" s="293"/>
      <c r="V13" s="293"/>
      <c r="W13" s="293"/>
      <c r="X13" s="293">
        <f t="shared" si="12"/>
        <v>0</v>
      </c>
      <c r="Y13" s="293"/>
      <c r="Z13" s="293"/>
      <c r="AA13" s="293"/>
      <c r="AB13" s="293">
        <f t="shared" si="14"/>
        <v>0</v>
      </c>
      <c r="AC13" s="293"/>
      <c r="AD13" s="293"/>
      <c r="AE13" s="293">
        <f t="shared" si="16"/>
        <v>0</v>
      </c>
      <c r="AF13" s="293"/>
      <c r="AG13" s="293"/>
      <c r="AH13" s="293">
        <f t="shared" si="17"/>
        <v>0</v>
      </c>
      <c r="AI13" s="293"/>
      <c r="AJ13" s="293"/>
      <c r="AK13" s="293"/>
      <c r="AL13" s="293">
        <f t="shared" si="19"/>
        <v>0</v>
      </c>
      <c r="AM13" s="293"/>
      <c r="AN13" s="293"/>
      <c r="AO13" s="310" t="s">
        <v>184</v>
      </c>
    </row>
    <row r="14" s="269" customFormat="1" ht="54" spans="1:41">
      <c r="A14" s="294">
        <v>4</v>
      </c>
      <c r="B14" s="296" t="s">
        <v>185</v>
      </c>
      <c r="C14" s="289" t="s">
        <v>186</v>
      </c>
      <c r="D14" s="293">
        <f t="shared" si="2"/>
        <v>6499</v>
      </c>
      <c r="E14" s="293">
        <f t="shared" si="3"/>
        <v>3637</v>
      </c>
      <c r="F14" s="293">
        <v>3637</v>
      </c>
      <c r="G14" s="293"/>
      <c r="H14" s="293"/>
      <c r="I14" s="293"/>
      <c r="J14" s="293"/>
      <c r="K14" s="293">
        <f t="shared" si="5"/>
        <v>2162</v>
      </c>
      <c r="L14" s="292">
        <v>460</v>
      </c>
      <c r="M14" s="293">
        <f t="shared" si="7"/>
        <v>802</v>
      </c>
      <c r="N14" s="293">
        <v>352</v>
      </c>
      <c r="O14" s="293">
        <v>450</v>
      </c>
      <c r="P14" s="292">
        <v>900</v>
      </c>
      <c r="Q14" s="293">
        <f t="shared" si="8"/>
        <v>700</v>
      </c>
      <c r="R14" s="293">
        <f t="shared" si="9"/>
        <v>700</v>
      </c>
      <c r="S14" s="293">
        <v>700</v>
      </c>
      <c r="T14" s="293">
        <f t="shared" si="11"/>
        <v>0</v>
      </c>
      <c r="U14" s="293"/>
      <c r="V14" s="293"/>
      <c r="W14" s="293"/>
      <c r="X14" s="293">
        <f t="shared" si="12"/>
        <v>0</v>
      </c>
      <c r="Y14" s="293"/>
      <c r="Z14" s="293"/>
      <c r="AA14" s="293"/>
      <c r="AB14" s="293">
        <f t="shared" si="14"/>
        <v>0</v>
      </c>
      <c r="AC14" s="293"/>
      <c r="AD14" s="293"/>
      <c r="AE14" s="293">
        <f t="shared" si="16"/>
        <v>0</v>
      </c>
      <c r="AF14" s="293"/>
      <c r="AG14" s="293"/>
      <c r="AH14" s="293">
        <f t="shared" si="17"/>
        <v>0</v>
      </c>
      <c r="AI14" s="293"/>
      <c r="AJ14" s="293"/>
      <c r="AK14" s="293"/>
      <c r="AL14" s="293">
        <f t="shared" si="19"/>
        <v>0</v>
      </c>
      <c r="AM14" s="293"/>
      <c r="AN14" s="293"/>
      <c r="AO14" s="310" t="s">
        <v>187</v>
      </c>
    </row>
    <row r="15" s="269" customFormat="1" customHeight="1" spans="1:41">
      <c r="A15" s="294">
        <v>5</v>
      </c>
      <c r="B15" s="296" t="s">
        <v>188</v>
      </c>
      <c r="C15" s="289"/>
      <c r="D15" s="293">
        <f t="shared" si="2"/>
        <v>14205</v>
      </c>
      <c r="E15" s="293">
        <f t="shared" si="3"/>
        <v>4717</v>
      </c>
      <c r="F15" s="293">
        <f t="shared" ref="F15:J15" si="20">SUM(F16:F24)</f>
        <v>4717</v>
      </c>
      <c r="G15" s="293">
        <f t="shared" si="20"/>
        <v>0</v>
      </c>
      <c r="H15" s="293">
        <f t="shared" si="20"/>
        <v>0</v>
      </c>
      <c r="I15" s="293">
        <f t="shared" si="20"/>
        <v>0</v>
      </c>
      <c r="J15" s="293">
        <f t="shared" si="20"/>
        <v>0</v>
      </c>
      <c r="K15" s="293">
        <f t="shared" si="5"/>
        <v>1388</v>
      </c>
      <c r="L15" s="292">
        <f t="shared" ref="L15:P15" si="21">SUM(L16:L24)</f>
        <v>1110</v>
      </c>
      <c r="M15" s="293">
        <f t="shared" si="7"/>
        <v>278</v>
      </c>
      <c r="N15" s="293">
        <f t="shared" si="21"/>
        <v>198</v>
      </c>
      <c r="O15" s="293">
        <f t="shared" si="21"/>
        <v>80</v>
      </c>
      <c r="P15" s="292">
        <f t="shared" si="21"/>
        <v>0</v>
      </c>
      <c r="Q15" s="293">
        <f t="shared" si="8"/>
        <v>8100</v>
      </c>
      <c r="R15" s="293">
        <f t="shared" si="9"/>
        <v>8100</v>
      </c>
      <c r="S15" s="293">
        <f t="shared" ref="S15:W15" si="22">SUM(S16:S24)</f>
        <v>8000</v>
      </c>
      <c r="T15" s="293">
        <f t="shared" si="11"/>
        <v>100</v>
      </c>
      <c r="U15" s="293">
        <f t="shared" si="22"/>
        <v>100</v>
      </c>
      <c r="V15" s="293">
        <f t="shared" si="22"/>
        <v>0</v>
      </c>
      <c r="W15" s="293">
        <f t="shared" si="22"/>
        <v>0</v>
      </c>
      <c r="X15" s="293">
        <f t="shared" si="12"/>
        <v>0</v>
      </c>
      <c r="Y15" s="293">
        <f t="shared" ref="Y15:AA15" si="23">SUM(Y16:Y24)</f>
        <v>0</v>
      </c>
      <c r="Z15" s="293">
        <f t="shared" si="23"/>
        <v>0</v>
      </c>
      <c r="AA15" s="293">
        <f t="shared" si="23"/>
        <v>0</v>
      </c>
      <c r="AB15" s="293">
        <f t="shared" si="14"/>
        <v>0</v>
      </c>
      <c r="AC15" s="293">
        <f t="shared" ref="AC15:AG15" si="24">SUM(AC16:AC24)</f>
        <v>0</v>
      </c>
      <c r="AD15" s="293">
        <f t="shared" si="24"/>
        <v>0</v>
      </c>
      <c r="AE15" s="293">
        <f t="shared" si="16"/>
        <v>0</v>
      </c>
      <c r="AF15" s="293">
        <f t="shared" si="24"/>
        <v>0</v>
      </c>
      <c r="AG15" s="293">
        <f t="shared" si="24"/>
        <v>0</v>
      </c>
      <c r="AH15" s="293">
        <f t="shared" si="17"/>
        <v>0</v>
      </c>
      <c r="AI15" s="293">
        <f t="shared" ref="AI15:AK15" si="25">SUM(AI16:AI24)</f>
        <v>0</v>
      </c>
      <c r="AJ15" s="293">
        <f t="shared" si="25"/>
        <v>0</v>
      </c>
      <c r="AK15" s="293">
        <f t="shared" si="25"/>
        <v>0</v>
      </c>
      <c r="AL15" s="293">
        <f t="shared" si="19"/>
        <v>0</v>
      </c>
      <c r="AM15" s="293">
        <f>SUM(AM16:AM24)</f>
        <v>0</v>
      </c>
      <c r="AN15" s="293">
        <f>SUM(AN16:AN24)</f>
        <v>0</v>
      </c>
      <c r="AO15" s="289"/>
    </row>
    <row r="16" s="269" customFormat="1" customHeight="1" spans="1:41">
      <c r="A16" s="294">
        <v>6</v>
      </c>
      <c r="B16" s="296" t="s">
        <v>189</v>
      </c>
      <c r="C16" s="289" t="s">
        <v>190</v>
      </c>
      <c r="D16" s="293">
        <f t="shared" si="2"/>
        <v>550</v>
      </c>
      <c r="E16" s="293">
        <f t="shared" si="3"/>
        <v>0</v>
      </c>
      <c r="F16" s="297"/>
      <c r="G16" s="297"/>
      <c r="H16" s="297"/>
      <c r="I16" s="297"/>
      <c r="J16" s="297"/>
      <c r="K16" s="293">
        <f t="shared" si="5"/>
        <v>50</v>
      </c>
      <c r="L16" s="292">
        <v>50</v>
      </c>
      <c r="M16" s="293">
        <f t="shared" si="7"/>
        <v>0</v>
      </c>
      <c r="N16" s="293"/>
      <c r="O16" s="293"/>
      <c r="P16" s="304"/>
      <c r="Q16" s="293">
        <f t="shared" si="8"/>
        <v>500</v>
      </c>
      <c r="R16" s="293">
        <f t="shared" si="9"/>
        <v>500</v>
      </c>
      <c r="S16" s="297">
        <v>500</v>
      </c>
      <c r="T16" s="293">
        <f t="shared" si="11"/>
        <v>0</v>
      </c>
      <c r="U16" s="293"/>
      <c r="V16" s="293"/>
      <c r="W16" s="293"/>
      <c r="X16" s="293">
        <f t="shared" si="12"/>
        <v>0</v>
      </c>
      <c r="Y16" s="297"/>
      <c r="Z16" s="297"/>
      <c r="AA16" s="297"/>
      <c r="AB16" s="293">
        <f t="shared" si="14"/>
        <v>0</v>
      </c>
      <c r="AC16" s="297"/>
      <c r="AD16" s="297"/>
      <c r="AE16" s="293">
        <f t="shared" si="16"/>
        <v>0</v>
      </c>
      <c r="AF16" s="297"/>
      <c r="AG16" s="297"/>
      <c r="AH16" s="293">
        <f t="shared" si="17"/>
        <v>0</v>
      </c>
      <c r="AI16" s="297"/>
      <c r="AJ16" s="297"/>
      <c r="AK16" s="297"/>
      <c r="AL16" s="293">
        <f t="shared" si="19"/>
        <v>0</v>
      </c>
      <c r="AM16" s="297"/>
      <c r="AN16" s="297"/>
      <c r="AO16" s="310" t="s">
        <v>191</v>
      </c>
    </row>
    <row r="17" s="269" customFormat="1" customHeight="1" spans="1:41">
      <c r="A17" s="294">
        <v>7</v>
      </c>
      <c r="B17" s="298" t="s">
        <v>192</v>
      </c>
      <c r="C17" s="289" t="s">
        <v>193</v>
      </c>
      <c r="D17" s="293">
        <f t="shared" si="2"/>
        <v>2015</v>
      </c>
      <c r="E17" s="293">
        <f t="shared" si="3"/>
        <v>672</v>
      </c>
      <c r="F17" s="297">
        <v>672</v>
      </c>
      <c r="G17" s="293"/>
      <c r="H17" s="293"/>
      <c r="I17" s="293"/>
      <c r="J17" s="293"/>
      <c r="K17" s="293">
        <f t="shared" si="5"/>
        <v>343</v>
      </c>
      <c r="L17" s="292">
        <v>260</v>
      </c>
      <c r="M17" s="293">
        <f t="shared" si="7"/>
        <v>83</v>
      </c>
      <c r="N17" s="293">
        <v>68</v>
      </c>
      <c r="O17" s="293">
        <v>15</v>
      </c>
      <c r="P17" s="292"/>
      <c r="Q17" s="293">
        <f t="shared" si="8"/>
        <v>1000</v>
      </c>
      <c r="R17" s="293">
        <f t="shared" si="9"/>
        <v>1000</v>
      </c>
      <c r="S17" s="293">
        <v>1000</v>
      </c>
      <c r="T17" s="293">
        <f t="shared" si="11"/>
        <v>0</v>
      </c>
      <c r="U17" s="293"/>
      <c r="V17" s="293"/>
      <c r="W17" s="293"/>
      <c r="X17" s="293">
        <f t="shared" si="12"/>
        <v>0</v>
      </c>
      <c r="Y17" s="293"/>
      <c r="Z17" s="293"/>
      <c r="AA17" s="293"/>
      <c r="AB17" s="293">
        <f t="shared" si="14"/>
        <v>0</v>
      </c>
      <c r="AC17" s="293"/>
      <c r="AD17" s="293"/>
      <c r="AE17" s="293">
        <f t="shared" si="16"/>
        <v>0</v>
      </c>
      <c r="AF17" s="293"/>
      <c r="AG17" s="293"/>
      <c r="AH17" s="293">
        <f t="shared" si="17"/>
        <v>0</v>
      </c>
      <c r="AI17" s="293"/>
      <c r="AJ17" s="293"/>
      <c r="AK17" s="293"/>
      <c r="AL17" s="293">
        <f t="shared" si="19"/>
        <v>0</v>
      </c>
      <c r="AM17" s="293"/>
      <c r="AN17" s="293"/>
      <c r="AO17" s="310" t="s">
        <v>194</v>
      </c>
    </row>
    <row r="18" s="269" customFormat="1" ht="26" customHeight="1" spans="1:41">
      <c r="A18" s="294">
        <v>8</v>
      </c>
      <c r="B18" s="298" t="s">
        <v>195</v>
      </c>
      <c r="C18" s="289" t="s">
        <v>196</v>
      </c>
      <c r="D18" s="293">
        <f t="shared" si="2"/>
        <v>2275</v>
      </c>
      <c r="E18" s="293">
        <f t="shared" si="3"/>
        <v>590</v>
      </c>
      <c r="F18" s="297">
        <v>590</v>
      </c>
      <c r="G18" s="293"/>
      <c r="H18" s="293"/>
      <c r="I18" s="293"/>
      <c r="J18" s="293"/>
      <c r="K18" s="293">
        <f t="shared" si="5"/>
        <v>185</v>
      </c>
      <c r="L18" s="292">
        <v>170</v>
      </c>
      <c r="M18" s="293">
        <f t="shared" si="7"/>
        <v>15</v>
      </c>
      <c r="N18" s="293"/>
      <c r="O18" s="293">
        <v>15</v>
      </c>
      <c r="P18" s="292"/>
      <c r="Q18" s="293">
        <f t="shared" si="8"/>
        <v>1500</v>
      </c>
      <c r="R18" s="293">
        <f t="shared" si="9"/>
        <v>1500</v>
      </c>
      <c r="S18" s="293">
        <v>1500</v>
      </c>
      <c r="T18" s="293">
        <f t="shared" si="11"/>
        <v>0</v>
      </c>
      <c r="U18" s="293"/>
      <c r="V18" s="293"/>
      <c r="W18" s="293"/>
      <c r="X18" s="293">
        <f t="shared" si="12"/>
        <v>0</v>
      </c>
      <c r="Y18" s="293"/>
      <c r="Z18" s="293"/>
      <c r="AA18" s="293"/>
      <c r="AB18" s="293">
        <f t="shared" si="14"/>
        <v>0</v>
      </c>
      <c r="AC18" s="293"/>
      <c r="AD18" s="293"/>
      <c r="AE18" s="293">
        <f t="shared" si="16"/>
        <v>0</v>
      </c>
      <c r="AF18" s="293"/>
      <c r="AG18" s="293"/>
      <c r="AH18" s="293">
        <f t="shared" si="17"/>
        <v>0</v>
      </c>
      <c r="AI18" s="293"/>
      <c r="AJ18" s="293"/>
      <c r="AK18" s="293"/>
      <c r="AL18" s="293">
        <f t="shared" si="19"/>
        <v>0</v>
      </c>
      <c r="AM18" s="293"/>
      <c r="AN18" s="293"/>
      <c r="AO18" s="310" t="s">
        <v>197</v>
      </c>
    </row>
    <row r="19" s="269" customFormat="1" customHeight="1" spans="1:41">
      <c r="A19" s="294">
        <v>9</v>
      </c>
      <c r="B19" s="298" t="s">
        <v>198</v>
      </c>
      <c r="C19" s="289" t="s">
        <v>199</v>
      </c>
      <c r="D19" s="293">
        <f t="shared" si="2"/>
        <v>700</v>
      </c>
      <c r="E19" s="293">
        <f t="shared" si="3"/>
        <v>483</v>
      </c>
      <c r="F19" s="297">
        <v>483</v>
      </c>
      <c r="G19" s="293"/>
      <c r="H19" s="293"/>
      <c r="I19" s="293"/>
      <c r="J19" s="293"/>
      <c r="K19" s="293">
        <f t="shared" si="5"/>
        <v>117</v>
      </c>
      <c r="L19" s="292">
        <v>60</v>
      </c>
      <c r="M19" s="293">
        <f t="shared" si="7"/>
        <v>57</v>
      </c>
      <c r="N19" s="293">
        <v>42</v>
      </c>
      <c r="O19" s="293">
        <v>15</v>
      </c>
      <c r="P19" s="292"/>
      <c r="Q19" s="293">
        <f t="shared" si="8"/>
        <v>100</v>
      </c>
      <c r="R19" s="293">
        <f t="shared" si="9"/>
        <v>100</v>
      </c>
      <c r="S19" s="293"/>
      <c r="T19" s="293">
        <f t="shared" si="11"/>
        <v>100</v>
      </c>
      <c r="U19" s="293">
        <v>100</v>
      </c>
      <c r="V19" s="293"/>
      <c r="W19" s="293"/>
      <c r="X19" s="293">
        <f t="shared" si="12"/>
        <v>0</v>
      </c>
      <c r="Y19" s="293"/>
      <c r="Z19" s="293"/>
      <c r="AA19" s="293"/>
      <c r="AB19" s="293">
        <f t="shared" si="14"/>
        <v>0</v>
      </c>
      <c r="AC19" s="293"/>
      <c r="AD19" s="293"/>
      <c r="AE19" s="293">
        <f t="shared" si="16"/>
        <v>0</v>
      </c>
      <c r="AF19" s="293"/>
      <c r="AG19" s="293"/>
      <c r="AH19" s="293">
        <f t="shared" si="17"/>
        <v>0</v>
      </c>
      <c r="AI19" s="293"/>
      <c r="AJ19" s="293"/>
      <c r="AK19" s="293"/>
      <c r="AL19" s="293">
        <f t="shared" si="19"/>
        <v>0</v>
      </c>
      <c r="AM19" s="293"/>
      <c r="AN19" s="293"/>
      <c r="AO19" s="310" t="s">
        <v>200</v>
      </c>
    </row>
    <row r="20" s="269" customFormat="1" ht="32.4" spans="1:41">
      <c r="A20" s="294">
        <v>10</v>
      </c>
      <c r="B20" s="298" t="s">
        <v>201</v>
      </c>
      <c r="C20" s="289" t="s">
        <v>202</v>
      </c>
      <c r="D20" s="293">
        <f t="shared" si="2"/>
        <v>5495</v>
      </c>
      <c r="E20" s="293">
        <f t="shared" si="3"/>
        <v>782</v>
      </c>
      <c r="F20" s="297">
        <v>782</v>
      </c>
      <c r="G20" s="293"/>
      <c r="H20" s="293"/>
      <c r="I20" s="293"/>
      <c r="J20" s="293"/>
      <c r="K20" s="293">
        <f t="shared" si="5"/>
        <v>213</v>
      </c>
      <c r="L20" s="292">
        <v>110</v>
      </c>
      <c r="M20" s="293">
        <f t="shared" si="7"/>
        <v>103</v>
      </c>
      <c r="N20" s="293">
        <v>88</v>
      </c>
      <c r="O20" s="293">
        <v>15</v>
      </c>
      <c r="P20" s="292"/>
      <c r="Q20" s="293">
        <f t="shared" si="8"/>
        <v>4500</v>
      </c>
      <c r="R20" s="293">
        <f t="shared" si="9"/>
        <v>4500</v>
      </c>
      <c r="S20" s="293">
        <v>4500</v>
      </c>
      <c r="T20" s="293">
        <f t="shared" si="11"/>
        <v>0</v>
      </c>
      <c r="U20" s="293"/>
      <c r="V20" s="293"/>
      <c r="W20" s="293"/>
      <c r="X20" s="293">
        <f t="shared" si="12"/>
        <v>0</v>
      </c>
      <c r="Y20" s="293"/>
      <c r="Z20" s="293"/>
      <c r="AA20" s="293"/>
      <c r="AB20" s="293">
        <f t="shared" si="14"/>
        <v>0</v>
      </c>
      <c r="AC20" s="293"/>
      <c r="AD20" s="293"/>
      <c r="AE20" s="293">
        <f t="shared" si="16"/>
        <v>0</v>
      </c>
      <c r="AF20" s="293"/>
      <c r="AG20" s="293"/>
      <c r="AH20" s="293">
        <f t="shared" si="17"/>
        <v>0</v>
      </c>
      <c r="AI20" s="293"/>
      <c r="AJ20" s="293"/>
      <c r="AK20" s="293"/>
      <c r="AL20" s="293">
        <f t="shared" si="19"/>
        <v>0</v>
      </c>
      <c r="AM20" s="293"/>
      <c r="AN20" s="293"/>
      <c r="AO20" s="310" t="s">
        <v>203</v>
      </c>
    </row>
    <row r="21" s="269" customFormat="1" customHeight="1" spans="1:41">
      <c r="A21" s="294">
        <v>11</v>
      </c>
      <c r="B21" s="298" t="s">
        <v>204</v>
      </c>
      <c r="C21" s="289" t="s">
        <v>205</v>
      </c>
      <c r="D21" s="293">
        <f t="shared" si="2"/>
        <v>0</v>
      </c>
      <c r="E21" s="293">
        <f t="shared" si="3"/>
        <v>0</v>
      </c>
      <c r="F21" s="297"/>
      <c r="G21" s="293"/>
      <c r="H21" s="293"/>
      <c r="I21" s="293"/>
      <c r="J21" s="293"/>
      <c r="K21" s="293">
        <f t="shared" si="5"/>
        <v>0</v>
      </c>
      <c r="L21" s="292"/>
      <c r="M21" s="293">
        <f t="shared" si="7"/>
        <v>0</v>
      </c>
      <c r="N21" s="293"/>
      <c r="O21" s="293"/>
      <c r="P21" s="292"/>
      <c r="Q21" s="293">
        <f t="shared" si="8"/>
        <v>0</v>
      </c>
      <c r="R21" s="293">
        <f t="shared" si="9"/>
        <v>0</v>
      </c>
      <c r="S21" s="293"/>
      <c r="T21" s="293">
        <f t="shared" si="11"/>
        <v>0</v>
      </c>
      <c r="U21" s="293"/>
      <c r="V21" s="293"/>
      <c r="W21" s="293"/>
      <c r="X21" s="293">
        <f t="shared" si="12"/>
        <v>0</v>
      </c>
      <c r="Y21" s="293"/>
      <c r="Z21" s="293"/>
      <c r="AA21" s="293"/>
      <c r="AB21" s="293">
        <f t="shared" si="14"/>
        <v>0</v>
      </c>
      <c r="AC21" s="293"/>
      <c r="AD21" s="293"/>
      <c r="AE21" s="293">
        <f t="shared" si="16"/>
        <v>0</v>
      </c>
      <c r="AF21" s="293"/>
      <c r="AG21" s="293"/>
      <c r="AH21" s="293">
        <f t="shared" si="17"/>
        <v>0</v>
      </c>
      <c r="AI21" s="293"/>
      <c r="AJ21" s="293"/>
      <c r="AK21" s="293"/>
      <c r="AL21" s="293">
        <f t="shared" si="19"/>
        <v>0</v>
      </c>
      <c r="AM21" s="293"/>
      <c r="AN21" s="293"/>
      <c r="AO21" s="289"/>
    </row>
    <row r="22" s="269" customFormat="1" customHeight="1" spans="1:41">
      <c r="A22" s="294">
        <v>12</v>
      </c>
      <c r="B22" s="296" t="s">
        <v>206</v>
      </c>
      <c r="C22" s="289" t="s">
        <v>207</v>
      </c>
      <c r="D22" s="293">
        <f t="shared" si="2"/>
        <v>1230</v>
      </c>
      <c r="E22" s="293">
        <f t="shared" si="3"/>
        <v>1020</v>
      </c>
      <c r="F22" s="297">
        <v>1020</v>
      </c>
      <c r="G22" s="293"/>
      <c r="H22" s="293"/>
      <c r="I22" s="293"/>
      <c r="J22" s="293"/>
      <c r="K22" s="293">
        <f t="shared" si="5"/>
        <v>210</v>
      </c>
      <c r="L22" s="292">
        <v>210</v>
      </c>
      <c r="M22" s="293">
        <f t="shared" si="7"/>
        <v>0</v>
      </c>
      <c r="N22" s="293"/>
      <c r="O22" s="293"/>
      <c r="P22" s="292"/>
      <c r="Q22" s="293">
        <f t="shared" si="8"/>
        <v>0</v>
      </c>
      <c r="R22" s="293">
        <f t="shared" si="9"/>
        <v>0</v>
      </c>
      <c r="S22" s="293"/>
      <c r="T22" s="293">
        <f t="shared" si="11"/>
        <v>0</v>
      </c>
      <c r="U22" s="293"/>
      <c r="V22" s="293"/>
      <c r="W22" s="293"/>
      <c r="X22" s="293">
        <f t="shared" si="12"/>
        <v>0</v>
      </c>
      <c r="Y22" s="293"/>
      <c r="Z22" s="293"/>
      <c r="AA22" s="293"/>
      <c r="AB22" s="293">
        <f t="shared" si="14"/>
        <v>0</v>
      </c>
      <c r="AC22" s="293"/>
      <c r="AD22" s="293"/>
      <c r="AE22" s="293">
        <f t="shared" si="16"/>
        <v>0</v>
      </c>
      <c r="AF22" s="293"/>
      <c r="AG22" s="293"/>
      <c r="AH22" s="293">
        <f t="shared" si="17"/>
        <v>0</v>
      </c>
      <c r="AI22" s="293"/>
      <c r="AJ22" s="293"/>
      <c r="AK22" s="293"/>
      <c r="AL22" s="293">
        <f t="shared" si="19"/>
        <v>0</v>
      </c>
      <c r="AM22" s="293"/>
      <c r="AN22" s="293"/>
      <c r="AO22" s="310"/>
    </row>
    <row r="23" s="269" customFormat="1" customHeight="1" spans="1:41">
      <c r="A23" s="294">
        <v>13</v>
      </c>
      <c r="B23" s="296" t="s">
        <v>208</v>
      </c>
      <c r="C23" s="289" t="s">
        <v>209</v>
      </c>
      <c r="D23" s="293">
        <f t="shared" si="2"/>
        <v>1636</v>
      </c>
      <c r="E23" s="293">
        <f t="shared" si="3"/>
        <v>1001</v>
      </c>
      <c r="F23" s="297">
        <v>1001</v>
      </c>
      <c r="G23" s="293"/>
      <c r="H23" s="293"/>
      <c r="I23" s="293"/>
      <c r="J23" s="293"/>
      <c r="K23" s="293">
        <f t="shared" si="5"/>
        <v>235</v>
      </c>
      <c r="L23" s="292">
        <v>220</v>
      </c>
      <c r="M23" s="293">
        <f t="shared" si="7"/>
        <v>15</v>
      </c>
      <c r="N23" s="293"/>
      <c r="O23" s="293">
        <v>15</v>
      </c>
      <c r="P23" s="292"/>
      <c r="Q23" s="293">
        <f t="shared" si="8"/>
        <v>400</v>
      </c>
      <c r="R23" s="293">
        <f t="shared" si="9"/>
        <v>400</v>
      </c>
      <c r="S23" s="293">
        <v>400</v>
      </c>
      <c r="T23" s="293">
        <f t="shared" si="11"/>
        <v>0</v>
      </c>
      <c r="U23" s="293"/>
      <c r="V23" s="293"/>
      <c r="W23" s="293"/>
      <c r="X23" s="293">
        <f t="shared" si="12"/>
        <v>0</v>
      </c>
      <c r="Y23" s="293"/>
      <c r="Z23" s="293"/>
      <c r="AA23" s="293"/>
      <c r="AB23" s="293">
        <f t="shared" si="14"/>
        <v>0</v>
      </c>
      <c r="AC23" s="293"/>
      <c r="AD23" s="293"/>
      <c r="AE23" s="293">
        <f t="shared" si="16"/>
        <v>0</v>
      </c>
      <c r="AF23" s="293"/>
      <c r="AG23" s="293"/>
      <c r="AH23" s="293">
        <f t="shared" si="17"/>
        <v>0</v>
      </c>
      <c r="AI23" s="293"/>
      <c r="AJ23" s="293"/>
      <c r="AK23" s="293"/>
      <c r="AL23" s="293">
        <f t="shared" si="19"/>
        <v>0</v>
      </c>
      <c r="AM23" s="293"/>
      <c r="AN23" s="293"/>
      <c r="AO23" s="310" t="s">
        <v>210</v>
      </c>
    </row>
    <row r="24" s="269" customFormat="1" customHeight="1" spans="1:41">
      <c r="A24" s="294">
        <v>14</v>
      </c>
      <c r="B24" s="296" t="s">
        <v>211</v>
      </c>
      <c r="C24" s="289" t="s">
        <v>212</v>
      </c>
      <c r="D24" s="293">
        <f t="shared" si="2"/>
        <v>304</v>
      </c>
      <c r="E24" s="293">
        <f t="shared" si="3"/>
        <v>169</v>
      </c>
      <c r="F24" s="297">
        <v>169</v>
      </c>
      <c r="G24" s="293"/>
      <c r="H24" s="293"/>
      <c r="I24" s="293"/>
      <c r="J24" s="293"/>
      <c r="K24" s="293">
        <f t="shared" si="5"/>
        <v>35</v>
      </c>
      <c r="L24" s="292">
        <v>30</v>
      </c>
      <c r="M24" s="293">
        <f t="shared" si="7"/>
        <v>5</v>
      </c>
      <c r="N24" s="293"/>
      <c r="O24" s="293">
        <v>5</v>
      </c>
      <c r="P24" s="292"/>
      <c r="Q24" s="293">
        <f t="shared" si="8"/>
        <v>100</v>
      </c>
      <c r="R24" s="293">
        <f t="shared" si="9"/>
        <v>100</v>
      </c>
      <c r="S24" s="293">
        <v>100</v>
      </c>
      <c r="T24" s="293">
        <f t="shared" si="11"/>
        <v>0</v>
      </c>
      <c r="U24" s="293"/>
      <c r="V24" s="293"/>
      <c r="W24" s="293"/>
      <c r="X24" s="293">
        <f t="shared" si="12"/>
        <v>0</v>
      </c>
      <c r="Y24" s="293"/>
      <c r="Z24" s="293"/>
      <c r="AA24" s="293"/>
      <c r="AB24" s="293">
        <f t="shared" si="14"/>
        <v>0</v>
      </c>
      <c r="AC24" s="293"/>
      <c r="AD24" s="293"/>
      <c r="AE24" s="293">
        <f t="shared" si="16"/>
        <v>0</v>
      </c>
      <c r="AF24" s="293"/>
      <c r="AG24" s="293"/>
      <c r="AH24" s="293">
        <f t="shared" si="17"/>
        <v>0</v>
      </c>
      <c r="AI24" s="293"/>
      <c r="AJ24" s="293"/>
      <c r="AK24" s="293"/>
      <c r="AL24" s="293">
        <f t="shared" si="19"/>
        <v>0</v>
      </c>
      <c r="AM24" s="293"/>
      <c r="AN24" s="293"/>
      <c r="AO24" s="310" t="s">
        <v>213</v>
      </c>
    </row>
    <row r="25" s="269" customFormat="1" customHeight="1" spans="1:41">
      <c r="A25" s="294">
        <v>15</v>
      </c>
      <c r="B25" s="296" t="s">
        <v>214</v>
      </c>
      <c r="C25" s="289" t="s">
        <v>215</v>
      </c>
      <c r="D25" s="293">
        <f t="shared" si="2"/>
        <v>3276</v>
      </c>
      <c r="E25" s="293">
        <f t="shared" si="3"/>
        <v>1586</v>
      </c>
      <c r="F25" s="297">
        <v>1586</v>
      </c>
      <c r="G25" s="293"/>
      <c r="H25" s="293"/>
      <c r="I25" s="293"/>
      <c r="J25" s="293"/>
      <c r="K25" s="293">
        <f t="shared" si="5"/>
        <v>350</v>
      </c>
      <c r="L25" s="292">
        <v>230</v>
      </c>
      <c r="M25" s="293">
        <f t="shared" si="7"/>
        <v>100</v>
      </c>
      <c r="N25" s="293">
        <v>85</v>
      </c>
      <c r="O25" s="293">
        <v>15</v>
      </c>
      <c r="P25" s="292">
        <v>20</v>
      </c>
      <c r="Q25" s="293">
        <f t="shared" si="8"/>
        <v>1340</v>
      </c>
      <c r="R25" s="293">
        <f t="shared" si="9"/>
        <v>1340</v>
      </c>
      <c r="S25" s="293">
        <v>1340</v>
      </c>
      <c r="T25" s="293">
        <f t="shared" si="11"/>
        <v>0</v>
      </c>
      <c r="U25" s="293"/>
      <c r="V25" s="293"/>
      <c r="W25" s="293"/>
      <c r="X25" s="293">
        <f t="shared" si="12"/>
        <v>0</v>
      </c>
      <c r="Y25" s="293"/>
      <c r="Z25" s="293"/>
      <c r="AA25" s="293"/>
      <c r="AB25" s="293">
        <f t="shared" si="14"/>
        <v>0</v>
      </c>
      <c r="AC25" s="293"/>
      <c r="AD25" s="293"/>
      <c r="AE25" s="293">
        <f t="shared" si="16"/>
        <v>0</v>
      </c>
      <c r="AF25" s="293"/>
      <c r="AG25" s="293"/>
      <c r="AH25" s="293">
        <f t="shared" si="17"/>
        <v>0</v>
      </c>
      <c r="AI25" s="293"/>
      <c r="AJ25" s="293"/>
      <c r="AK25" s="293"/>
      <c r="AL25" s="293">
        <f t="shared" si="19"/>
        <v>0</v>
      </c>
      <c r="AM25" s="293"/>
      <c r="AN25" s="293"/>
      <c r="AO25" s="310" t="s">
        <v>216</v>
      </c>
    </row>
    <row r="26" s="269" customFormat="1" customHeight="1" spans="1:41">
      <c r="A26" s="294">
        <v>16</v>
      </c>
      <c r="B26" s="296" t="s">
        <v>217</v>
      </c>
      <c r="C26" s="289"/>
      <c r="D26" s="293">
        <f t="shared" si="2"/>
        <v>2703</v>
      </c>
      <c r="E26" s="293">
        <f t="shared" si="3"/>
        <v>1117</v>
      </c>
      <c r="F26" s="297">
        <f t="shared" ref="F26:J26" si="26">SUM(F27:F28)</f>
        <v>1117</v>
      </c>
      <c r="G26" s="293">
        <f t="shared" si="26"/>
        <v>0</v>
      </c>
      <c r="H26" s="293">
        <f t="shared" si="26"/>
        <v>0</v>
      </c>
      <c r="I26" s="293">
        <f t="shared" si="26"/>
        <v>0</v>
      </c>
      <c r="J26" s="293">
        <f t="shared" si="26"/>
        <v>0</v>
      </c>
      <c r="K26" s="293">
        <f t="shared" si="5"/>
        <v>226</v>
      </c>
      <c r="L26" s="292">
        <f t="shared" ref="L26:P26" si="27">SUM(L27:L28)</f>
        <v>160</v>
      </c>
      <c r="M26" s="293">
        <f t="shared" si="7"/>
        <v>66</v>
      </c>
      <c r="N26" s="293">
        <f t="shared" si="27"/>
        <v>51</v>
      </c>
      <c r="O26" s="293">
        <f t="shared" si="27"/>
        <v>15</v>
      </c>
      <c r="P26" s="292">
        <f t="shared" si="27"/>
        <v>0</v>
      </c>
      <c r="Q26" s="293">
        <f t="shared" si="8"/>
        <v>1360</v>
      </c>
      <c r="R26" s="293">
        <f t="shared" si="9"/>
        <v>1360</v>
      </c>
      <c r="S26" s="293">
        <f t="shared" ref="S26:W26" si="28">SUM(S27:S28)</f>
        <v>1360</v>
      </c>
      <c r="T26" s="293">
        <f t="shared" si="11"/>
        <v>0</v>
      </c>
      <c r="U26" s="293">
        <f t="shared" si="28"/>
        <v>0</v>
      </c>
      <c r="V26" s="293">
        <f t="shared" si="28"/>
        <v>0</v>
      </c>
      <c r="W26" s="293">
        <f t="shared" si="28"/>
        <v>0</v>
      </c>
      <c r="X26" s="293">
        <f t="shared" si="12"/>
        <v>0</v>
      </c>
      <c r="Y26" s="293">
        <f t="shared" ref="Y26:AA26" si="29">SUM(Y27:Y28)</f>
        <v>0</v>
      </c>
      <c r="Z26" s="293">
        <f t="shared" si="29"/>
        <v>0</v>
      </c>
      <c r="AA26" s="293">
        <f t="shared" si="29"/>
        <v>0</v>
      </c>
      <c r="AB26" s="293">
        <f t="shared" si="14"/>
        <v>0</v>
      </c>
      <c r="AC26" s="293">
        <f t="shared" ref="AC26:AG26" si="30">SUM(AC27:AC28)</f>
        <v>0</v>
      </c>
      <c r="AD26" s="293">
        <f t="shared" si="30"/>
        <v>0</v>
      </c>
      <c r="AE26" s="293">
        <f t="shared" si="16"/>
        <v>0</v>
      </c>
      <c r="AF26" s="293">
        <f t="shared" si="30"/>
        <v>0</v>
      </c>
      <c r="AG26" s="293">
        <f t="shared" si="30"/>
        <v>0</v>
      </c>
      <c r="AH26" s="293">
        <f t="shared" si="17"/>
        <v>0</v>
      </c>
      <c r="AI26" s="293">
        <f t="shared" ref="AI26:AK26" si="31">SUM(AI27:AI28)</f>
        <v>0</v>
      </c>
      <c r="AJ26" s="293">
        <f t="shared" si="31"/>
        <v>0</v>
      </c>
      <c r="AK26" s="293">
        <f t="shared" si="31"/>
        <v>0</v>
      </c>
      <c r="AL26" s="293">
        <f t="shared" si="19"/>
        <v>0</v>
      </c>
      <c r="AM26" s="293">
        <f>SUM(AM27:AM28)</f>
        <v>0</v>
      </c>
      <c r="AN26" s="293">
        <f>SUM(AN27:AN28)</f>
        <v>0</v>
      </c>
      <c r="AO26" s="289"/>
    </row>
    <row r="27" s="269" customFormat="1" ht="28" customHeight="1" spans="1:41">
      <c r="A27" s="294">
        <v>17</v>
      </c>
      <c r="B27" s="298" t="s">
        <v>218</v>
      </c>
      <c r="C27" s="289" t="s">
        <v>219</v>
      </c>
      <c r="D27" s="293">
        <f t="shared" si="2"/>
        <v>2403</v>
      </c>
      <c r="E27" s="293">
        <f t="shared" si="3"/>
        <v>1117</v>
      </c>
      <c r="F27" s="297">
        <v>1117</v>
      </c>
      <c r="G27" s="293"/>
      <c r="H27" s="293"/>
      <c r="I27" s="293"/>
      <c r="J27" s="293"/>
      <c r="K27" s="293">
        <f t="shared" si="5"/>
        <v>226</v>
      </c>
      <c r="L27" s="292">
        <v>160</v>
      </c>
      <c r="M27" s="293">
        <f t="shared" si="7"/>
        <v>66</v>
      </c>
      <c r="N27" s="293">
        <v>51</v>
      </c>
      <c r="O27" s="293">
        <v>15</v>
      </c>
      <c r="P27" s="292"/>
      <c r="Q27" s="293">
        <f t="shared" si="8"/>
        <v>1060</v>
      </c>
      <c r="R27" s="293">
        <f t="shared" si="9"/>
        <v>1060</v>
      </c>
      <c r="S27" s="293">
        <v>1060</v>
      </c>
      <c r="T27" s="293">
        <f t="shared" si="11"/>
        <v>0</v>
      </c>
      <c r="U27" s="293"/>
      <c r="V27" s="293"/>
      <c r="W27" s="293"/>
      <c r="X27" s="293">
        <f t="shared" si="12"/>
        <v>0</v>
      </c>
      <c r="Y27" s="293"/>
      <c r="Z27" s="293"/>
      <c r="AA27" s="293"/>
      <c r="AB27" s="293">
        <f t="shared" si="14"/>
        <v>0</v>
      </c>
      <c r="AC27" s="293"/>
      <c r="AD27" s="293"/>
      <c r="AE27" s="293">
        <f t="shared" si="16"/>
        <v>0</v>
      </c>
      <c r="AF27" s="293"/>
      <c r="AG27" s="293"/>
      <c r="AH27" s="293">
        <f t="shared" si="17"/>
        <v>0</v>
      </c>
      <c r="AI27" s="293"/>
      <c r="AJ27" s="293"/>
      <c r="AK27" s="293"/>
      <c r="AL27" s="293">
        <f t="shared" si="19"/>
        <v>0</v>
      </c>
      <c r="AM27" s="293"/>
      <c r="AN27" s="293"/>
      <c r="AO27" s="289" t="s">
        <v>220</v>
      </c>
    </row>
    <row r="28" s="269" customFormat="1" customHeight="1" spans="1:41">
      <c r="A28" s="294">
        <v>18</v>
      </c>
      <c r="B28" s="298" t="s">
        <v>221</v>
      </c>
      <c r="C28" s="289"/>
      <c r="D28" s="293">
        <f t="shared" si="2"/>
        <v>300</v>
      </c>
      <c r="E28" s="293">
        <f t="shared" si="3"/>
        <v>0</v>
      </c>
      <c r="F28" s="297"/>
      <c r="G28" s="293"/>
      <c r="H28" s="293"/>
      <c r="I28" s="293"/>
      <c r="J28" s="293"/>
      <c r="K28" s="293">
        <f t="shared" si="5"/>
        <v>0</v>
      </c>
      <c r="L28" s="292"/>
      <c r="M28" s="293">
        <f t="shared" si="7"/>
        <v>0</v>
      </c>
      <c r="N28" s="293"/>
      <c r="O28" s="293"/>
      <c r="P28" s="292"/>
      <c r="Q28" s="293">
        <f t="shared" si="8"/>
        <v>300</v>
      </c>
      <c r="R28" s="293">
        <f t="shared" si="9"/>
        <v>300</v>
      </c>
      <c r="S28" s="293">
        <v>300</v>
      </c>
      <c r="T28" s="293">
        <f t="shared" si="11"/>
        <v>0</v>
      </c>
      <c r="U28" s="293"/>
      <c r="V28" s="293"/>
      <c r="W28" s="293"/>
      <c r="X28" s="293">
        <f t="shared" si="12"/>
        <v>0</v>
      </c>
      <c r="Y28" s="293"/>
      <c r="Z28" s="293"/>
      <c r="AA28" s="293"/>
      <c r="AB28" s="293">
        <f t="shared" si="14"/>
        <v>0</v>
      </c>
      <c r="AC28" s="293"/>
      <c r="AD28" s="293"/>
      <c r="AE28" s="293">
        <f t="shared" si="16"/>
        <v>0</v>
      </c>
      <c r="AF28" s="293"/>
      <c r="AG28" s="293"/>
      <c r="AH28" s="293">
        <f t="shared" si="17"/>
        <v>0</v>
      </c>
      <c r="AI28" s="293"/>
      <c r="AJ28" s="293"/>
      <c r="AK28" s="293"/>
      <c r="AL28" s="293">
        <f t="shared" si="19"/>
        <v>0</v>
      </c>
      <c r="AM28" s="293"/>
      <c r="AN28" s="293"/>
      <c r="AO28" s="310" t="s">
        <v>222</v>
      </c>
    </row>
    <row r="29" s="269" customFormat="1" customHeight="1" spans="1:41">
      <c r="A29" s="294">
        <v>19</v>
      </c>
      <c r="B29" s="296" t="s">
        <v>223</v>
      </c>
      <c r="C29" s="289" t="s">
        <v>224</v>
      </c>
      <c r="D29" s="293">
        <f t="shared" si="2"/>
        <v>7837</v>
      </c>
      <c r="E29" s="293">
        <f t="shared" si="3"/>
        <v>5387</v>
      </c>
      <c r="F29" s="297">
        <v>5387</v>
      </c>
      <c r="G29" s="293"/>
      <c r="H29" s="293"/>
      <c r="I29" s="293"/>
      <c r="J29" s="293"/>
      <c r="K29" s="293">
        <f t="shared" si="5"/>
        <v>1410</v>
      </c>
      <c r="L29" s="292">
        <v>890</v>
      </c>
      <c r="M29" s="293">
        <f t="shared" si="7"/>
        <v>485</v>
      </c>
      <c r="N29" s="293">
        <v>470</v>
      </c>
      <c r="O29" s="293">
        <v>15</v>
      </c>
      <c r="P29" s="292">
        <v>35</v>
      </c>
      <c r="Q29" s="293">
        <f t="shared" si="8"/>
        <v>1040</v>
      </c>
      <c r="R29" s="293">
        <f t="shared" si="9"/>
        <v>1040</v>
      </c>
      <c r="S29" s="293">
        <v>1040</v>
      </c>
      <c r="T29" s="293">
        <f t="shared" si="11"/>
        <v>0</v>
      </c>
      <c r="U29" s="293"/>
      <c r="V29" s="293"/>
      <c r="W29" s="293"/>
      <c r="X29" s="293">
        <f t="shared" si="12"/>
        <v>0</v>
      </c>
      <c r="Y29" s="293"/>
      <c r="Z29" s="293"/>
      <c r="AA29" s="293"/>
      <c r="AB29" s="293">
        <f t="shared" si="14"/>
        <v>0</v>
      </c>
      <c r="AC29" s="293"/>
      <c r="AD29" s="293"/>
      <c r="AE29" s="293">
        <f t="shared" si="16"/>
        <v>0</v>
      </c>
      <c r="AF29" s="293"/>
      <c r="AG29" s="293"/>
      <c r="AH29" s="293">
        <f t="shared" si="17"/>
        <v>0</v>
      </c>
      <c r="AI29" s="293"/>
      <c r="AJ29" s="293"/>
      <c r="AK29" s="293"/>
      <c r="AL29" s="293">
        <f t="shared" si="19"/>
        <v>0</v>
      </c>
      <c r="AM29" s="293"/>
      <c r="AN29" s="293"/>
      <c r="AO29" s="310" t="s">
        <v>225</v>
      </c>
    </row>
    <row r="30" s="269" customFormat="1" customHeight="1" spans="1:41">
      <c r="A30" s="294">
        <v>20</v>
      </c>
      <c r="B30" s="296" t="s">
        <v>226</v>
      </c>
      <c r="C30" s="289"/>
      <c r="D30" s="293">
        <f t="shared" si="2"/>
        <v>21000</v>
      </c>
      <c r="E30" s="293">
        <f t="shared" si="3"/>
        <v>0</v>
      </c>
      <c r="F30" s="297"/>
      <c r="G30" s="293"/>
      <c r="H30" s="293"/>
      <c r="I30" s="293"/>
      <c r="J30" s="293"/>
      <c r="K30" s="293">
        <f t="shared" si="5"/>
        <v>0</v>
      </c>
      <c r="L30" s="292"/>
      <c r="M30" s="293">
        <f t="shared" si="7"/>
        <v>0</v>
      </c>
      <c r="N30" s="293"/>
      <c r="O30" s="293"/>
      <c r="P30" s="292"/>
      <c r="Q30" s="293">
        <f t="shared" si="8"/>
        <v>21000</v>
      </c>
      <c r="R30" s="293">
        <f t="shared" si="9"/>
        <v>0</v>
      </c>
      <c r="S30" s="293"/>
      <c r="T30" s="293">
        <f t="shared" si="11"/>
        <v>0</v>
      </c>
      <c r="U30" s="293"/>
      <c r="V30" s="293"/>
      <c r="W30" s="293">
        <v>21000</v>
      </c>
      <c r="X30" s="293">
        <f t="shared" si="12"/>
        <v>0</v>
      </c>
      <c r="Y30" s="293"/>
      <c r="Z30" s="293"/>
      <c r="AA30" s="293"/>
      <c r="AB30" s="293">
        <f t="shared" si="14"/>
        <v>0</v>
      </c>
      <c r="AC30" s="293"/>
      <c r="AD30" s="293"/>
      <c r="AE30" s="293">
        <f t="shared" si="16"/>
        <v>0</v>
      </c>
      <c r="AF30" s="293"/>
      <c r="AG30" s="293"/>
      <c r="AH30" s="293">
        <f t="shared" si="17"/>
        <v>0</v>
      </c>
      <c r="AI30" s="293"/>
      <c r="AJ30" s="293"/>
      <c r="AK30" s="293"/>
      <c r="AL30" s="293">
        <f t="shared" si="19"/>
        <v>0</v>
      </c>
      <c r="AM30" s="293"/>
      <c r="AN30" s="293"/>
      <c r="AO30" s="289"/>
    </row>
    <row r="31" s="269" customFormat="1" customHeight="1" spans="1:41">
      <c r="A31" s="294">
        <v>21</v>
      </c>
      <c r="B31" s="296" t="s">
        <v>227</v>
      </c>
      <c r="C31" s="289" t="s">
        <v>228</v>
      </c>
      <c r="D31" s="293">
        <f t="shared" si="2"/>
        <v>2061</v>
      </c>
      <c r="E31" s="293">
        <f t="shared" si="3"/>
        <v>1304</v>
      </c>
      <c r="F31" s="297">
        <v>1304</v>
      </c>
      <c r="G31" s="293"/>
      <c r="H31" s="293"/>
      <c r="I31" s="293"/>
      <c r="J31" s="293"/>
      <c r="K31" s="293">
        <f t="shared" si="5"/>
        <v>357</v>
      </c>
      <c r="L31" s="292">
        <v>200</v>
      </c>
      <c r="M31" s="293">
        <f t="shared" si="7"/>
        <v>117</v>
      </c>
      <c r="N31" s="293">
        <v>102</v>
      </c>
      <c r="O31" s="293">
        <v>15</v>
      </c>
      <c r="P31" s="292">
        <v>40</v>
      </c>
      <c r="Q31" s="293">
        <f t="shared" si="8"/>
        <v>400</v>
      </c>
      <c r="R31" s="293">
        <f t="shared" si="9"/>
        <v>400</v>
      </c>
      <c r="S31" s="293">
        <v>190</v>
      </c>
      <c r="T31" s="293">
        <f t="shared" si="11"/>
        <v>210</v>
      </c>
      <c r="U31" s="293">
        <v>180</v>
      </c>
      <c r="V31" s="293">
        <v>30</v>
      </c>
      <c r="W31" s="293"/>
      <c r="X31" s="293">
        <f t="shared" si="12"/>
        <v>0</v>
      </c>
      <c r="Y31" s="293"/>
      <c r="Z31" s="293"/>
      <c r="AA31" s="293"/>
      <c r="AB31" s="293">
        <f t="shared" si="14"/>
        <v>0</v>
      </c>
      <c r="AC31" s="293"/>
      <c r="AD31" s="293"/>
      <c r="AE31" s="293">
        <f t="shared" si="16"/>
        <v>0</v>
      </c>
      <c r="AF31" s="293"/>
      <c r="AG31" s="293"/>
      <c r="AH31" s="293">
        <f t="shared" si="17"/>
        <v>0</v>
      </c>
      <c r="AI31" s="293"/>
      <c r="AJ31" s="293"/>
      <c r="AK31" s="293"/>
      <c r="AL31" s="293">
        <f t="shared" si="19"/>
        <v>0</v>
      </c>
      <c r="AM31" s="293"/>
      <c r="AN31" s="293"/>
      <c r="AO31" s="289" t="s">
        <v>229</v>
      </c>
    </row>
    <row r="32" s="269" customFormat="1" customHeight="1" spans="1:41">
      <c r="A32" s="294">
        <v>22</v>
      </c>
      <c r="B32" s="296" t="s">
        <v>230</v>
      </c>
      <c r="C32" s="289" t="s">
        <v>231</v>
      </c>
      <c r="D32" s="293">
        <f t="shared" si="2"/>
        <v>9966</v>
      </c>
      <c r="E32" s="293">
        <f t="shared" si="3"/>
        <v>4972</v>
      </c>
      <c r="F32" s="297">
        <v>4972</v>
      </c>
      <c r="G32" s="293"/>
      <c r="H32" s="293"/>
      <c r="I32" s="293"/>
      <c r="J32" s="293"/>
      <c r="K32" s="293">
        <f t="shared" si="5"/>
        <v>1494</v>
      </c>
      <c r="L32" s="292">
        <v>730</v>
      </c>
      <c r="M32" s="293">
        <f t="shared" si="7"/>
        <v>634</v>
      </c>
      <c r="N32" s="293">
        <v>584</v>
      </c>
      <c r="O32" s="293">
        <v>50</v>
      </c>
      <c r="P32" s="292">
        <v>130</v>
      </c>
      <c r="Q32" s="293">
        <f t="shared" si="8"/>
        <v>3500</v>
      </c>
      <c r="R32" s="293">
        <f t="shared" si="9"/>
        <v>3500</v>
      </c>
      <c r="S32" s="293">
        <v>3200</v>
      </c>
      <c r="T32" s="293">
        <f t="shared" si="11"/>
        <v>300</v>
      </c>
      <c r="U32" s="293"/>
      <c r="V32" s="293">
        <v>300</v>
      </c>
      <c r="W32" s="293"/>
      <c r="X32" s="293">
        <f t="shared" si="12"/>
        <v>0</v>
      </c>
      <c r="Y32" s="293"/>
      <c r="Z32" s="293"/>
      <c r="AA32" s="293"/>
      <c r="AB32" s="293">
        <f t="shared" si="14"/>
        <v>0</v>
      </c>
      <c r="AC32" s="293"/>
      <c r="AD32" s="293"/>
      <c r="AE32" s="293">
        <f t="shared" si="16"/>
        <v>0</v>
      </c>
      <c r="AF32" s="293"/>
      <c r="AG32" s="293"/>
      <c r="AH32" s="293">
        <f t="shared" si="17"/>
        <v>0</v>
      </c>
      <c r="AI32" s="293"/>
      <c r="AJ32" s="293"/>
      <c r="AK32" s="293"/>
      <c r="AL32" s="293">
        <f t="shared" si="19"/>
        <v>0</v>
      </c>
      <c r="AM32" s="293"/>
      <c r="AN32" s="293"/>
      <c r="AO32" s="310" t="s">
        <v>232</v>
      </c>
    </row>
    <row r="33" s="269" customFormat="1" customHeight="1" spans="1:41">
      <c r="A33" s="294">
        <v>23</v>
      </c>
      <c r="B33" s="296" t="s">
        <v>233</v>
      </c>
      <c r="C33" s="289"/>
      <c r="D33" s="293">
        <f t="shared" si="2"/>
        <v>0</v>
      </c>
      <c r="E33" s="293">
        <f t="shared" si="3"/>
        <v>0</v>
      </c>
      <c r="F33" s="297"/>
      <c r="G33" s="293"/>
      <c r="H33" s="293"/>
      <c r="I33" s="293"/>
      <c r="J33" s="293"/>
      <c r="K33" s="293">
        <f t="shared" si="5"/>
        <v>0</v>
      </c>
      <c r="L33" s="292"/>
      <c r="M33" s="293">
        <f t="shared" si="7"/>
        <v>0</v>
      </c>
      <c r="N33" s="293"/>
      <c r="O33" s="293"/>
      <c r="P33" s="292"/>
      <c r="Q33" s="293">
        <f t="shared" si="8"/>
        <v>0</v>
      </c>
      <c r="R33" s="293">
        <f t="shared" si="9"/>
        <v>0</v>
      </c>
      <c r="S33" s="293"/>
      <c r="T33" s="293">
        <f t="shared" si="11"/>
        <v>0</v>
      </c>
      <c r="U33" s="293"/>
      <c r="V33" s="293"/>
      <c r="W33" s="293"/>
      <c r="X33" s="293">
        <f t="shared" si="12"/>
        <v>0</v>
      </c>
      <c r="Y33" s="293"/>
      <c r="Z33" s="293"/>
      <c r="AA33" s="293"/>
      <c r="AB33" s="293">
        <f t="shared" si="14"/>
        <v>0</v>
      </c>
      <c r="AC33" s="293"/>
      <c r="AD33" s="293"/>
      <c r="AE33" s="293">
        <f t="shared" si="16"/>
        <v>0</v>
      </c>
      <c r="AF33" s="293"/>
      <c r="AG33" s="293"/>
      <c r="AH33" s="293">
        <f t="shared" si="17"/>
        <v>0</v>
      </c>
      <c r="AI33" s="293"/>
      <c r="AJ33" s="293"/>
      <c r="AK33" s="293"/>
      <c r="AL33" s="293">
        <f t="shared" si="19"/>
        <v>0</v>
      </c>
      <c r="AM33" s="293"/>
      <c r="AN33" s="293"/>
      <c r="AO33" s="289"/>
    </row>
    <row r="34" s="269" customFormat="1" customHeight="1" spans="1:41">
      <c r="A34" s="294">
        <v>24</v>
      </c>
      <c r="B34" s="296" t="s">
        <v>234</v>
      </c>
      <c r="C34" s="289"/>
      <c r="D34" s="293">
        <f t="shared" si="2"/>
        <v>0</v>
      </c>
      <c r="E34" s="293">
        <f t="shared" si="3"/>
        <v>0</v>
      </c>
      <c r="F34" s="297"/>
      <c r="G34" s="293"/>
      <c r="H34" s="293"/>
      <c r="I34" s="293"/>
      <c r="J34" s="293"/>
      <c r="K34" s="293">
        <f t="shared" si="5"/>
        <v>0</v>
      </c>
      <c r="L34" s="292"/>
      <c r="M34" s="293">
        <f t="shared" si="7"/>
        <v>0</v>
      </c>
      <c r="N34" s="293"/>
      <c r="O34" s="293"/>
      <c r="P34" s="292"/>
      <c r="Q34" s="293">
        <f t="shared" si="8"/>
        <v>0</v>
      </c>
      <c r="R34" s="293">
        <f t="shared" si="9"/>
        <v>0</v>
      </c>
      <c r="S34" s="293"/>
      <c r="T34" s="293">
        <f t="shared" si="11"/>
        <v>0</v>
      </c>
      <c r="U34" s="293"/>
      <c r="V34" s="293"/>
      <c r="W34" s="293"/>
      <c r="X34" s="293">
        <f t="shared" si="12"/>
        <v>0</v>
      </c>
      <c r="Y34" s="293"/>
      <c r="Z34" s="293"/>
      <c r="AA34" s="293"/>
      <c r="AB34" s="293">
        <f t="shared" si="14"/>
        <v>0</v>
      </c>
      <c r="AC34" s="293"/>
      <c r="AD34" s="293"/>
      <c r="AE34" s="293">
        <f t="shared" si="16"/>
        <v>0</v>
      </c>
      <c r="AF34" s="293"/>
      <c r="AG34" s="293"/>
      <c r="AH34" s="293">
        <f t="shared" si="17"/>
        <v>0</v>
      </c>
      <c r="AI34" s="293"/>
      <c r="AJ34" s="293"/>
      <c r="AK34" s="293"/>
      <c r="AL34" s="293">
        <f t="shared" si="19"/>
        <v>0</v>
      </c>
      <c r="AM34" s="293"/>
      <c r="AN34" s="293"/>
      <c r="AO34" s="289"/>
    </row>
    <row r="35" s="269" customFormat="1" ht="32.4" spans="1:41">
      <c r="A35" s="294">
        <v>25</v>
      </c>
      <c r="B35" s="296" t="s">
        <v>235</v>
      </c>
      <c r="C35" s="289" t="s">
        <v>236</v>
      </c>
      <c r="D35" s="293">
        <f t="shared" si="2"/>
        <v>9100</v>
      </c>
      <c r="E35" s="293">
        <f t="shared" si="3"/>
        <v>7244</v>
      </c>
      <c r="F35" s="293">
        <v>7244</v>
      </c>
      <c r="G35" s="293"/>
      <c r="H35" s="293"/>
      <c r="I35" s="293"/>
      <c r="J35" s="293"/>
      <c r="K35" s="293">
        <f t="shared" si="5"/>
        <v>1406</v>
      </c>
      <c r="L35" s="292">
        <v>1000</v>
      </c>
      <c r="M35" s="293">
        <f t="shared" si="7"/>
        <v>406</v>
      </c>
      <c r="N35" s="293">
        <v>391</v>
      </c>
      <c r="O35" s="293">
        <v>15</v>
      </c>
      <c r="P35" s="292"/>
      <c r="Q35" s="293">
        <f t="shared" si="8"/>
        <v>450</v>
      </c>
      <c r="R35" s="293">
        <f t="shared" si="9"/>
        <v>450</v>
      </c>
      <c r="S35" s="293">
        <v>292</v>
      </c>
      <c r="T35" s="293">
        <f t="shared" si="11"/>
        <v>158</v>
      </c>
      <c r="U35" s="293">
        <v>105</v>
      </c>
      <c r="V35" s="293">
        <v>53</v>
      </c>
      <c r="W35" s="293"/>
      <c r="X35" s="293">
        <f t="shared" si="12"/>
        <v>0</v>
      </c>
      <c r="Y35" s="293"/>
      <c r="Z35" s="293"/>
      <c r="AA35" s="293"/>
      <c r="AB35" s="293">
        <f t="shared" si="14"/>
        <v>0</v>
      </c>
      <c r="AC35" s="293"/>
      <c r="AD35" s="293"/>
      <c r="AE35" s="293">
        <f t="shared" si="16"/>
        <v>0</v>
      </c>
      <c r="AF35" s="293"/>
      <c r="AG35" s="293"/>
      <c r="AH35" s="293">
        <f t="shared" si="17"/>
        <v>0</v>
      </c>
      <c r="AI35" s="293"/>
      <c r="AJ35" s="293"/>
      <c r="AK35" s="293"/>
      <c r="AL35" s="293">
        <f t="shared" si="19"/>
        <v>0</v>
      </c>
      <c r="AM35" s="293"/>
      <c r="AN35" s="293"/>
      <c r="AO35" s="310" t="s">
        <v>237</v>
      </c>
    </row>
    <row r="36" s="269" customFormat="1" customHeight="1" spans="1:41">
      <c r="A36" s="294">
        <v>26</v>
      </c>
      <c r="B36" s="296" t="s">
        <v>238</v>
      </c>
      <c r="C36" s="289" t="s">
        <v>239</v>
      </c>
      <c r="D36" s="293">
        <f t="shared" si="2"/>
        <v>971</v>
      </c>
      <c r="E36" s="293">
        <f t="shared" si="3"/>
        <v>677</v>
      </c>
      <c r="F36" s="293">
        <v>677</v>
      </c>
      <c r="G36" s="293"/>
      <c r="H36" s="293"/>
      <c r="I36" s="293"/>
      <c r="J36" s="293"/>
      <c r="K36" s="293">
        <f t="shared" si="5"/>
        <v>144</v>
      </c>
      <c r="L36" s="292">
        <v>80</v>
      </c>
      <c r="M36" s="293">
        <f t="shared" si="7"/>
        <v>64</v>
      </c>
      <c r="N36" s="293">
        <v>59</v>
      </c>
      <c r="O36" s="293">
        <v>5</v>
      </c>
      <c r="P36" s="292"/>
      <c r="Q36" s="293">
        <f t="shared" si="8"/>
        <v>150</v>
      </c>
      <c r="R36" s="293">
        <f t="shared" si="9"/>
        <v>150</v>
      </c>
      <c r="S36" s="293">
        <v>150</v>
      </c>
      <c r="T36" s="293">
        <f t="shared" si="11"/>
        <v>0</v>
      </c>
      <c r="U36" s="293"/>
      <c r="V36" s="293"/>
      <c r="W36" s="293"/>
      <c r="X36" s="293">
        <f t="shared" si="12"/>
        <v>0</v>
      </c>
      <c r="Y36" s="293"/>
      <c r="Z36" s="293"/>
      <c r="AA36" s="293"/>
      <c r="AB36" s="293">
        <f t="shared" si="14"/>
        <v>0</v>
      </c>
      <c r="AC36" s="293"/>
      <c r="AD36" s="293"/>
      <c r="AE36" s="293">
        <f t="shared" si="16"/>
        <v>0</v>
      </c>
      <c r="AF36" s="293"/>
      <c r="AG36" s="293"/>
      <c r="AH36" s="293">
        <f t="shared" si="17"/>
        <v>0</v>
      </c>
      <c r="AI36" s="293"/>
      <c r="AJ36" s="293"/>
      <c r="AK36" s="293"/>
      <c r="AL36" s="293">
        <f t="shared" si="19"/>
        <v>0</v>
      </c>
      <c r="AM36" s="293"/>
      <c r="AN36" s="293"/>
      <c r="AO36" s="310" t="s">
        <v>240</v>
      </c>
    </row>
    <row r="37" s="269" customFormat="1" customHeight="1" spans="1:41">
      <c r="A37" s="294">
        <v>27</v>
      </c>
      <c r="B37" s="296" t="s">
        <v>241</v>
      </c>
      <c r="C37" s="289"/>
      <c r="D37" s="293">
        <f t="shared" si="2"/>
        <v>18092</v>
      </c>
      <c r="E37" s="293">
        <f t="shared" si="3"/>
        <v>9474</v>
      </c>
      <c r="F37" s="293">
        <f t="shared" ref="F37:J37" si="32">SUM(F38:F49)</f>
        <v>9474</v>
      </c>
      <c r="G37" s="293">
        <f t="shared" si="32"/>
        <v>0</v>
      </c>
      <c r="H37" s="293">
        <f t="shared" si="32"/>
        <v>0</v>
      </c>
      <c r="I37" s="293">
        <f t="shared" si="32"/>
        <v>0</v>
      </c>
      <c r="J37" s="293">
        <f t="shared" si="32"/>
        <v>0</v>
      </c>
      <c r="K37" s="293">
        <f t="shared" si="5"/>
        <v>4258</v>
      </c>
      <c r="L37" s="292">
        <f t="shared" ref="L37:P37" si="33">SUM(L38:L49)</f>
        <v>1400</v>
      </c>
      <c r="M37" s="293">
        <f t="shared" si="7"/>
        <v>1558</v>
      </c>
      <c r="N37" s="293">
        <f t="shared" si="33"/>
        <v>948</v>
      </c>
      <c r="O37" s="293">
        <f t="shared" si="33"/>
        <v>610</v>
      </c>
      <c r="P37" s="292">
        <f t="shared" si="33"/>
        <v>1300</v>
      </c>
      <c r="Q37" s="293">
        <f t="shared" si="8"/>
        <v>4360</v>
      </c>
      <c r="R37" s="293">
        <f t="shared" si="9"/>
        <v>4360</v>
      </c>
      <c r="S37" s="293">
        <f t="shared" ref="S37:W37" si="34">SUM(S38:S49)</f>
        <v>4325</v>
      </c>
      <c r="T37" s="293">
        <f t="shared" si="11"/>
        <v>35</v>
      </c>
      <c r="U37" s="293">
        <f t="shared" si="34"/>
        <v>16</v>
      </c>
      <c r="V37" s="293">
        <f t="shared" si="34"/>
        <v>19</v>
      </c>
      <c r="W37" s="293">
        <f t="shared" si="34"/>
        <v>0</v>
      </c>
      <c r="X37" s="293">
        <f t="shared" si="12"/>
        <v>0</v>
      </c>
      <c r="Y37" s="293">
        <f t="shared" ref="Y37:AA37" si="35">SUM(Y38:Y49)</f>
        <v>0</v>
      </c>
      <c r="Z37" s="293">
        <f t="shared" si="35"/>
        <v>0</v>
      </c>
      <c r="AA37" s="293">
        <f t="shared" si="35"/>
        <v>0</v>
      </c>
      <c r="AB37" s="293">
        <f t="shared" si="14"/>
        <v>0</v>
      </c>
      <c r="AC37" s="293">
        <f t="shared" ref="AC37:AG37" si="36">SUM(AC38:AC49)</f>
        <v>0</v>
      </c>
      <c r="AD37" s="293">
        <f t="shared" si="36"/>
        <v>0</v>
      </c>
      <c r="AE37" s="293">
        <f t="shared" si="16"/>
        <v>0</v>
      </c>
      <c r="AF37" s="293">
        <f t="shared" si="36"/>
        <v>0</v>
      </c>
      <c r="AG37" s="293">
        <f t="shared" si="36"/>
        <v>0</v>
      </c>
      <c r="AH37" s="293">
        <f t="shared" si="17"/>
        <v>0</v>
      </c>
      <c r="AI37" s="293">
        <f t="shared" ref="AI37:AK37" si="37">SUM(AI38:AI49)</f>
        <v>0</v>
      </c>
      <c r="AJ37" s="293">
        <f t="shared" si="37"/>
        <v>0</v>
      </c>
      <c r="AK37" s="293">
        <f t="shared" si="37"/>
        <v>0</v>
      </c>
      <c r="AL37" s="293">
        <f t="shared" si="19"/>
        <v>0</v>
      </c>
      <c r="AM37" s="293">
        <f>SUM(AM38:AM49)</f>
        <v>0</v>
      </c>
      <c r="AN37" s="293">
        <f>SUM(AN38:AN49)</f>
        <v>0</v>
      </c>
      <c r="AO37" s="289"/>
    </row>
    <row r="38" s="269" customFormat="1" customHeight="1" spans="1:41">
      <c r="A38" s="294">
        <v>28</v>
      </c>
      <c r="B38" s="298" t="s">
        <v>242</v>
      </c>
      <c r="C38" s="289" t="s">
        <v>243</v>
      </c>
      <c r="D38" s="293">
        <f t="shared" si="2"/>
        <v>3054</v>
      </c>
      <c r="E38" s="293">
        <f t="shared" si="3"/>
        <v>1346</v>
      </c>
      <c r="F38" s="293">
        <v>1346</v>
      </c>
      <c r="G38" s="293"/>
      <c r="H38" s="293"/>
      <c r="I38" s="293"/>
      <c r="J38" s="293"/>
      <c r="K38" s="293">
        <f t="shared" si="5"/>
        <v>1388</v>
      </c>
      <c r="L38" s="292">
        <v>200</v>
      </c>
      <c r="M38" s="293">
        <f t="shared" si="7"/>
        <v>528</v>
      </c>
      <c r="N38" s="293">
        <v>178</v>
      </c>
      <c r="O38" s="293">
        <v>350</v>
      </c>
      <c r="P38" s="292">
        <v>660</v>
      </c>
      <c r="Q38" s="293">
        <f t="shared" si="8"/>
        <v>320</v>
      </c>
      <c r="R38" s="293">
        <f t="shared" si="9"/>
        <v>320</v>
      </c>
      <c r="S38" s="293">
        <v>320</v>
      </c>
      <c r="T38" s="293">
        <f t="shared" si="11"/>
        <v>0</v>
      </c>
      <c r="U38" s="293"/>
      <c r="V38" s="293"/>
      <c r="W38" s="293"/>
      <c r="X38" s="293">
        <f t="shared" si="12"/>
        <v>0</v>
      </c>
      <c r="Y38" s="293"/>
      <c r="Z38" s="293"/>
      <c r="AA38" s="293"/>
      <c r="AB38" s="293">
        <f t="shared" si="14"/>
        <v>0</v>
      </c>
      <c r="AC38" s="293"/>
      <c r="AD38" s="293"/>
      <c r="AE38" s="293">
        <f t="shared" si="16"/>
        <v>0</v>
      </c>
      <c r="AF38" s="293"/>
      <c r="AG38" s="293"/>
      <c r="AH38" s="293">
        <f t="shared" si="17"/>
        <v>0</v>
      </c>
      <c r="AI38" s="293"/>
      <c r="AJ38" s="293"/>
      <c r="AK38" s="293"/>
      <c r="AL38" s="293">
        <f t="shared" si="19"/>
        <v>0</v>
      </c>
      <c r="AM38" s="293"/>
      <c r="AN38" s="293"/>
      <c r="AO38" s="310" t="s">
        <v>244</v>
      </c>
    </row>
    <row r="39" s="269" customFormat="1" ht="32.4" spans="1:41">
      <c r="A39" s="294">
        <v>29</v>
      </c>
      <c r="B39" s="298" t="s">
        <v>245</v>
      </c>
      <c r="C39" s="289" t="s">
        <v>246</v>
      </c>
      <c r="D39" s="293">
        <f t="shared" si="2"/>
        <v>586</v>
      </c>
      <c r="E39" s="293">
        <f t="shared" si="3"/>
        <v>263</v>
      </c>
      <c r="F39" s="293">
        <v>263</v>
      </c>
      <c r="G39" s="293"/>
      <c r="H39" s="293"/>
      <c r="I39" s="293"/>
      <c r="J39" s="293"/>
      <c r="K39" s="293">
        <f t="shared" si="5"/>
        <v>73</v>
      </c>
      <c r="L39" s="292">
        <v>50</v>
      </c>
      <c r="M39" s="293">
        <f t="shared" si="7"/>
        <v>23</v>
      </c>
      <c r="N39" s="293">
        <v>18</v>
      </c>
      <c r="O39" s="293">
        <v>5</v>
      </c>
      <c r="P39" s="292"/>
      <c r="Q39" s="293">
        <f t="shared" si="8"/>
        <v>250</v>
      </c>
      <c r="R39" s="293">
        <f t="shared" si="9"/>
        <v>250</v>
      </c>
      <c r="S39" s="293">
        <v>250</v>
      </c>
      <c r="T39" s="293">
        <f t="shared" si="11"/>
        <v>0</v>
      </c>
      <c r="U39" s="293"/>
      <c r="V39" s="293"/>
      <c r="W39" s="293"/>
      <c r="X39" s="293">
        <f t="shared" si="12"/>
        <v>0</v>
      </c>
      <c r="Y39" s="293"/>
      <c r="Z39" s="293"/>
      <c r="AA39" s="293"/>
      <c r="AB39" s="293">
        <f t="shared" si="14"/>
        <v>0</v>
      </c>
      <c r="AC39" s="293"/>
      <c r="AD39" s="293"/>
      <c r="AE39" s="293">
        <f t="shared" si="16"/>
        <v>0</v>
      </c>
      <c r="AF39" s="293"/>
      <c r="AG39" s="293"/>
      <c r="AH39" s="293">
        <f t="shared" si="17"/>
        <v>0</v>
      </c>
      <c r="AI39" s="293"/>
      <c r="AJ39" s="293"/>
      <c r="AK39" s="293"/>
      <c r="AL39" s="293">
        <f t="shared" si="19"/>
        <v>0</v>
      </c>
      <c r="AM39" s="293"/>
      <c r="AN39" s="293"/>
      <c r="AO39" s="310" t="s">
        <v>247</v>
      </c>
    </row>
    <row r="40" s="262" customFormat="1" ht="32.4" spans="1:41">
      <c r="A40" s="294">
        <v>30</v>
      </c>
      <c r="B40" s="298" t="s">
        <v>248</v>
      </c>
      <c r="C40" s="289" t="s">
        <v>249</v>
      </c>
      <c r="D40" s="293">
        <f t="shared" si="2"/>
        <v>2161</v>
      </c>
      <c r="E40" s="293">
        <f t="shared" si="3"/>
        <v>1188</v>
      </c>
      <c r="F40" s="293">
        <v>1188</v>
      </c>
      <c r="G40" s="293"/>
      <c r="H40" s="293"/>
      <c r="I40" s="293"/>
      <c r="J40" s="293"/>
      <c r="K40" s="293">
        <f t="shared" si="5"/>
        <v>473</v>
      </c>
      <c r="L40" s="292">
        <v>180</v>
      </c>
      <c r="M40" s="293">
        <f t="shared" si="7"/>
        <v>143</v>
      </c>
      <c r="N40" s="293">
        <v>93</v>
      </c>
      <c r="O40" s="293">
        <v>50</v>
      </c>
      <c r="P40" s="292">
        <v>150</v>
      </c>
      <c r="Q40" s="293">
        <f t="shared" si="8"/>
        <v>500</v>
      </c>
      <c r="R40" s="293">
        <f t="shared" si="9"/>
        <v>500</v>
      </c>
      <c r="S40" s="293">
        <v>500</v>
      </c>
      <c r="T40" s="293">
        <f t="shared" si="11"/>
        <v>0</v>
      </c>
      <c r="U40" s="293"/>
      <c r="V40" s="293"/>
      <c r="W40" s="293"/>
      <c r="X40" s="293">
        <f t="shared" si="12"/>
        <v>0</v>
      </c>
      <c r="Y40" s="293"/>
      <c r="Z40" s="293"/>
      <c r="AA40" s="293"/>
      <c r="AB40" s="293">
        <f t="shared" si="14"/>
        <v>0</v>
      </c>
      <c r="AC40" s="293"/>
      <c r="AD40" s="293"/>
      <c r="AE40" s="293">
        <f t="shared" si="16"/>
        <v>0</v>
      </c>
      <c r="AF40" s="293"/>
      <c r="AG40" s="293"/>
      <c r="AH40" s="293">
        <f t="shared" si="17"/>
        <v>0</v>
      </c>
      <c r="AI40" s="293"/>
      <c r="AJ40" s="293"/>
      <c r="AK40" s="293"/>
      <c r="AL40" s="293">
        <f t="shared" si="19"/>
        <v>0</v>
      </c>
      <c r="AM40" s="293"/>
      <c r="AN40" s="293"/>
      <c r="AO40" s="310" t="s">
        <v>250</v>
      </c>
    </row>
    <row r="41" s="269" customFormat="1" ht="54" spans="1:41">
      <c r="A41" s="294">
        <v>31</v>
      </c>
      <c r="B41" s="298" t="s">
        <v>251</v>
      </c>
      <c r="C41" s="289" t="s">
        <v>252</v>
      </c>
      <c r="D41" s="293">
        <f t="shared" si="2"/>
        <v>1312</v>
      </c>
      <c r="E41" s="293">
        <f t="shared" si="3"/>
        <v>555</v>
      </c>
      <c r="F41" s="293">
        <v>555</v>
      </c>
      <c r="G41" s="293"/>
      <c r="H41" s="293"/>
      <c r="I41" s="293"/>
      <c r="J41" s="293"/>
      <c r="K41" s="293">
        <f t="shared" si="5"/>
        <v>387</v>
      </c>
      <c r="L41" s="292">
        <v>130</v>
      </c>
      <c r="M41" s="293">
        <f t="shared" si="7"/>
        <v>107</v>
      </c>
      <c r="N41" s="293">
        <v>57</v>
      </c>
      <c r="O41" s="293">
        <v>50</v>
      </c>
      <c r="P41" s="292">
        <v>150</v>
      </c>
      <c r="Q41" s="293">
        <f t="shared" si="8"/>
        <v>370</v>
      </c>
      <c r="R41" s="293">
        <f t="shared" si="9"/>
        <v>370</v>
      </c>
      <c r="S41" s="293">
        <v>370</v>
      </c>
      <c r="T41" s="293">
        <f t="shared" si="11"/>
        <v>0</v>
      </c>
      <c r="U41" s="293"/>
      <c r="V41" s="293"/>
      <c r="W41" s="293"/>
      <c r="X41" s="293">
        <f t="shared" si="12"/>
        <v>0</v>
      </c>
      <c r="Y41" s="293"/>
      <c r="Z41" s="293"/>
      <c r="AA41" s="293"/>
      <c r="AB41" s="293">
        <f t="shared" si="14"/>
        <v>0</v>
      </c>
      <c r="AC41" s="293"/>
      <c r="AD41" s="293"/>
      <c r="AE41" s="293">
        <f t="shared" si="16"/>
        <v>0</v>
      </c>
      <c r="AF41" s="293"/>
      <c r="AG41" s="293"/>
      <c r="AH41" s="293">
        <f t="shared" si="17"/>
        <v>0</v>
      </c>
      <c r="AI41" s="293"/>
      <c r="AJ41" s="293"/>
      <c r="AK41" s="293"/>
      <c r="AL41" s="293">
        <f t="shared" si="19"/>
        <v>0</v>
      </c>
      <c r="AM41" s="293"/>
      <c r="AN41" s="293"/>
      <c r="AO41" s="310" t="s">
        <v>253</v>
      </c>
    </row>
    <row r="42" s="269" customFormat="1" customHeight="1" spans="1:41">
      <c r="A42" s="294">
        <v>32</v>
      </c>
      <c r="B42" s="298" t="s">
        <v>254</v>
      </c>
      <c r="C42" s="289" t="s">
        <v>255</v>
      </c>
      <c r="D42" s="293">
        <f t="shared" si="2"/>
        <v>2659</v>
      </c>
      <c r="E42" s="293">
        <f t="shared" si="3"/>
        <v>1399</v>
      </c>
      <c r="F42" s="293">
        <v>1399</v>
      </c>
      <c r="G42" s="293"/>
      <c r="H42" s="293"/>
      <c r="I42" s="293"/>
      <c r="J42" s="293"/>
      <c r="K42" s="293">
        <f t="shared" si="5"/>
        <v>610</v>
      </c>
      <c r="L42" s="292">
        <v>230</v>
      </c>
      <c r="M42" s="293">
        <f t="shared" si="7"/>
        <v>250</v>
      </c>
      <c r="N42" s="293">
        <v>200</v>
      </c>
      <c r="O42" s="293">
        <v>50</v>
      </c>
      <c r="P42" s="292">
        <v>130</v>
      </c>
      <c r="Q42" s="293">
        <f t="shared" si="8"/>
        <v>650</v>
      </c>
      <c r="R42" s="293">
        <f t="shared" si="9"/>
        <v>650</v>
      </c>
      <c r="S42" s="293">
        <v>650</v>
      </c>
      <c r="T42" s="293">
        <f t="shared" si="11"/>
        <v>0</v>
      </c>
      <c r="U42" s="293"/>
      <c r="V42" s="293"/>
      <c r="W42" s="293"/>
      <c r="X42" s="293">
        <f t="shared" si="12"/>
        <v>0</v>
      </c>
      <c r="Y42" s="293"/>
      <c r="Z42" s="293"/>
      <c r="AA42" s="293"/>
      <c r="AB42" s="293">
        <f t="shared" si="14"/>
        <v>0</v>
      </c>
      <c r="AC42" s="293"/>
      <c r="AD42" s="293"/>
      <c r="AE42" s="293">
        <f t="shared" si="16"/>
        <v>0</v>
      </c>
      <c r="AF42" s="293"/>
      <c r="AG42" s="293"/>
      <c r="AH42" s="293">
        <f t="shared" si="17"/>
        <v>0</v>
      </c>
      <c r="AI42" s="293"/>
      <c r="AJ42" s="293"/>
      <c r="AK42" s="293"/>
      <c r="AL42" s="293">
        <f t="shared" si="19"/>
        <v>0</v>
      </c>
      <c r="AM42" s="293"/>
      <c r="AN42" s="293"/>
      <c r="AO42" s="310" t="s">
        <v>256</v>
      </c>
    </row>
    <row r="43" s="269" customFormat="1" customHeight="1" spans="1:41">
      <c r="A43" s="294">
        <v>33</v>
      </c>
      <c r="B43" s="298" t="s">
        <v>257</v>
      </c>
      <c r="C43" s="289" t="s">
        <v>258</v>
      </c>
      <c r="D43" s="293">
        <f t="shared" si="2"/>
        <v>2457</v>
      </c>
      <c r="E43" s="293">
        <f t="shared" si="3"/>
        <v>1474</v>
      </c>
      <c r="F43" s="293">
        <f>1244+230</f>
        <v>1474</v>
      </c>
      <c r="G43" s="293"/>
      <c r="H43" s="293"/>
      <c r="I43" s="293"/>
      <c r="J43" s="293"/>
      <c r="K43" s="293">
        <f t="shared" si="5"/>
        <v>483</v>
      </c>
      <c r="L43" s="292">
        <v>160</v>
      </c>
      <c r="M43" s="293">
        <f t="shared" si="7"/>
        <v>163</v>
      </c>
      <c r="N43" s="293">
        <v>113</v>
      </c>
      <c r="O43" s="293">
        <v>50</v>
      </c>
      <c r="P43" s="292">
        <v>160</v>
      </c>
      <c r="Q43" s="293">
        <f t="shared" si="8"/>
        <v>500</v>
      </c>
      <c r="R43" s="293">
        <f t="shared" si="9"/>
        <v>500</v>
      </c>
      <c r="S43" s="293">
        <v>500</v>
      </c>
      <c r="T43" s="293">
        <f t="shared" si="11"/>
        <v>0</v>
      </c>
      <c r="U43" s="293"/>
      <c r="V43" s="293"/>
      <c r="W43" s="293"/>
      <c r="X43" s="293">
        <f t="shared" si="12"/>
        <v>0</v>
      </c>
      <c r="Y43" s="293"/>
      <c r="Z43" s="293"/>
      <c r="AA43" s="293"/>
      <c r="AB43" s="293">
        <f t="shared" si="14"/>
        <v>0</v>
      </c>
      <c r="AC43" s="293"/>
      <c r="AD43" s="293"/>
      <c r="AE43" s="293">
        <f t="shared" si="16"/>
        <v>0</v>
      </c>
      <c r="AF43" s="293"/>
      <c r="AG43" s="293"/>
      <c r="AH43" s="293">
        <f t="shared" si="17"/>
        <v>0</v>
      </c>
      <c r="AI43" s="293"/>
      <c r="AJ43" s="293"/>
      <c r="AK43" s="293"/>
      <c r="AL43" s="293">
        <f t="shared" si="19"/>
        <v>0</v>
      </c>
      <c r="AM43" s="293"/>
      <c r="AN43" s="293"/>
      <c r="AO43" s="310" t="s">
        <v>259</v>
      </c>
    </row>
    <row r="44" s="269" customFormat="1" customHeight="1" spans="1:41">
      <c r="A44" s="294">
        <v>34</v>
      </c>
      <c r="B44" s="298" t="s">
        <v>260</v>
      </c>
      <c r="C44" s="289" t="s">
        <v>261</v>
      </c>
      <c r="D44" s="293">
        <f t="shared" si="2"/>
        <v>546</v>
      </c>
      <c r="E44" s="293">
        <f t="shared" si="3"/>
        <v>269</v>
      </c>
      <c r="F44" s="293">
        <v>269</v>
      </c>
      <c r="G44" s="293"/>
      <c r="H44" s="293"/>
      <c r="I44" s="293"/>
      <c r="J44" s="293"/>
      <c r="K44" s="293">
        <f t="shared" si="5"/>
        <v>77</v>
      </c>
      <c r="L44" s="292">
        <v>40</v>
      </c>
      <c r="M44" s="293">
        <f t="shared" si="7"/>
        <v>37</v>
      </c>
      <c r="N44" s="293">
        <v>32</v>
      </c>
      <c r="O44" s="293">
        <v>5</v>
      </c>
      <c r="P44" s="292"/>
      <c r="Q44" s="293">
        <f t="shared" si="8"/>
        <v>200</v>
      </c>
      <c r="R44" s="293">
        <f t="shared" si="9"/>
        <v>200</v>
      </c>
      <c r="S44" s="293">
        <v>200</v>
      </c>
      <c r="T44" s="293">
        <f t="shared" si="11"/>
        <v>0</v>
      </c>
      <c r="U44" s="293"/>
      <c r="V44" s="293"/>
      <c r="W44" s="293"/>
      <c r="X44" s="293">
        <f t="shared" si="12"/>
        <v>0</v>
      </c>
      <c r="Y44" s="293"/>
      <c r="Z44" s="293"/>
      <c r="AA44" s="293"/>
      <c r="AB44" s="293">
        <f t="shared" si="14"/>
        <v>0</v>
      </c>
      <c r="AC44" s="293"/>
      <c r="AD44" s="293"/>
      <c r="AE44" s="293">
        <f t="shared" si="16"/>
        <v>0</v>
      </c>
      <c r="AF44" s="293"/>
      <c r="AG44" s="293"/>
      <c r="AH44" s="293">
        <f t="shared" si="17"/>
        <v>0</v>
      </c>
      <c r="AI44" s="293"/>
      <c r="AJ44" s="293"/>
      <c r="AK44" s="293"/>
      <c r="AL44" s="293">
        <f t="shared" si="19"/>
        <v>0</v>
      </c>
      <c r="AM44" s="293"/>
      <c r="AN44" s="293"/>
      <c r="AO44" s="310" t="s">
        <v>262</v>
      </c>
    </row>
    <row r="45" s="269" customFormat="1" customHeight="1" spans="1:41">
      <c r="A45" s="294">
        <v>35</v>
      </c>
      <c r="B45" s="298" t="s">
        <v>263</v>
      </c>
      <c r="C45" s="289" t="s">
        <v>264</v>
      </c>
      <c r="D45" s="293">
        <f t="shared" si="2"/>
        <v>597</v>
      </c>
      <c r="E45" s="293">
        <f t="shared" si="3"/>
        <v>382</v>
      </c>
      <c r="F45" s="293">
        <v>382</v>
      </c>
      <c r="G45" s="293"/>
      <c r="H45" s="293"/>
      <c r="I45" s="293"/>
      <c r="J45" s="293"/>
      <c r="K45" s="293">
        <f t="shared" si="5"/>
        <v>115</v>
      </c>
      <c r="L45" s="292">
        <v>60</v>
      </c>
      <c r="M45" s="293">
        <f t="shared" si="7"/>
        <v>55</v>
      </c>
      <c r="N45" s="293">
        <v>50</v>
      </c>
      <c r="O45" s="293">
        <v>5</v>
      </c>
      <c r="P45" s="292"/>
      <c r="Q45" s="293">
        <f t="shared" si="8"/>
        <v>100</v>
      </c>
      <c r="R45" s="293">
        <f t="shared" si="9"/>
        <v>100</v>
      </c>
      <c r="S45" s="293">
        <v>100</v>
      </c>
      <c r="T45" s="293">
        <f t="shared" si="11"/>
        <v>0</v>
      </c>
      <c r="U45" s="293"/>
      <c r="V45" s="293"/>
      <c r="W45" s="293"/>
      <c r="X45" s="293">
        <f t="shared" si="12"/>
        <v>0</v>
      </c>
      <c r="Y45" s="293"/>
      <c r="Z45" s="293"/>
      <c r="AA45" s="293"/>
      <c r="AB45" s="293">
        <f t="shared" si="14"/>
        <v>0</v>
      </c>
      <c r="AC45" s="293"/>
      <c r="AD45" s="293"/>
      <c r="AE45" s="293">
        <f t="shared" si="16"/>
        <v>0</v>
      </c>
      <c r="AF45" s="293"/>
      <c r="AG45" s="293"/>
      <c r="AH45" s="293">
        <f t="shared" si="17"/>
        <v>0</v>
      </c>
      <c r="AI45" s="293"/>
      <c r="AJ45" s="293"/>
      <c r="AK45" s="293"/>
      <c r="AL45" s="293">
        <f t="shared" si="19"/>
        <v>0</v>
      </c>
      <c r="AM45" s="293"/>
      <c r="AN45" s="293"/>
      <c r="AO45" s="310" t="s">
        <v>265</v>
      </c>
    </row>
    <row r="46" s="269" customFormat="1" customHeight="1" spans="1:41">
      <c r="A46" s="294">
        <v>36</v>
      </c>
      <c r="B46" s="298" t="s">
        <v>266</v>
      </c>
      <c r="C46" s="289" t="s">
        <v>267</v>
      </c>
      <c r="D46" s="293">
        <f t="shared" si="2"/>
        <v>1680</v>
      </c>
      <c r="E46" s="293">
        <f t="shared" si="3"/>
        <v>602</v>
      </c>
      <c r="F46" s="293">
        <v>602</v>
      </c>
      <c r="G46" s="293"/>
      <c r="H46" s="293"/>
      <c r="I46" s="293"/>
      <c r="J46" s="293"/>
      <c r="K46" s="293">
        <f t="shared" si="5"/>
        <v>158</v>
      </c>
      <c r="L46" s="292">
        <v>80</v>
      </c>
      <c r="M46" s="293">
        <f t="shared" si="7"/>
        <v>78</v>
      </c>
      <c r="N46" s="293">
        <v>48</v>
      </c>
      <c r="O46" s="293">
        <v>30</v>
      </c>
      <c r="P46" s="292"/>
      <c r="Q46" s="293">
        <f t="shared" si="8"/>
        <v>920</v>
      </c>
      <c r="R46" s="293">
        <f t="shared" si="9"/>
        <v>920</v>
      </c>
      <c r="S46" s="293">
        <v>920</v>
      </c>
      <c r="T46" s="293">
        <f t="shared" si="11"/>
        <v>0</v>
      </c>
      <c r="U46" s="293"/>
      <c r="V46" s="293"/>
      <c r="W46" s="293"/>
      <c r="X46" s="293">
        <f t="shared" si="12"/>
        <v>0</v>
      </c>
      <c r="Y46" s="293"/>
      <c r="Z46" s="293"/>
      <c r="AA46" s="293"/>
      <c r="AB46" s="293">
        <f t="shared" si="14"/>
        <v>0</v>
      </c>
      <c r="AC46" s="293"/>
      <c r="AD46" s="293"/>
      <c r="AE46" s="293">
        <f t="shared" si="16"/>
        <v>0</v>
      </c>
      <c r="AF46" s="293"/>
      <c r="AG46" s="293"/>
      <c r="AH46" s="293">
        <f t="shared" si="17"/>
        <v>0</v>
      </c>
      <c r="AI46" s="293"/>
      <c r="AJ46" s="293"/>
      <c r="AK46" s="293"/>
      <c r="AL46" s="293">
        <f t="shared" si="19"/>
        <v>0</v>
      </c>
      <c r="AM46" s="293"/>
      <c r="AN46" s="293"/>
      <c r="AO46" s="310" t="s">
        <v>268</v>
      </c>
    </row>
    <row r="47" s="269" customFormat="1" customHeight="1" spans="1:41">
      <c r="A47" s="294">
        <v>37</v>
      </c>
      <c r="B47" s="296" t="s">
        <v>269</v>
      </c>
      <c r="C47" s="289" t="s">
        <v>270</v>
      </c>
      <c r="D47" s="293">
        <f t="shared" si="2"/>
        <v>657</v>
      </c>
      <c r="E47" s="293">
        <f t="shared" si="3"/>
        <v>510</v>
      </c>
      <c r="F47" s="293">
        <f>440+70</f>
        <v>510</v>
      </c>
      <c r="G47" s="293"/>
      <c r="H47" s="293"/>
      <c r="I47" s="293"/>
      <c r="J47" s="293"/>
      <c r="K47" s="293">
        <f t="shared" si="5"/>
        <v>97</v>
      </c>
      <c r="L47" s="292">
        <v>50</v>
      </c>
      <c r="M47" s="293">
        <f t="shared" si="7"/>
        <v>47</v>
      </c>
      <c r="N47" s="293">
        <v>42</v>
      </c>
      <c r="O47" s="293">
        <v>5</v>
      </c>
      <c r="P47" s="292"/>
      <c r="Q47" s="293">
        <f t="shared" si="8"/>
        <v>50</v>
      </c>
      <c r="R47" s="293">
        <f t="shared" si="9"/>
        <v>50</v>
      </c>
      <c r="S47" s="293">
        <v>50</v>
      </c>
      <c r="T47" s="293">
        <f t="shared" si="11"/>
        <v>0</v>
      </c>
      <c r="U47" s="293"/>
      <c r="V47" s="293"/>
      <c r="W47" s="293"/>
      <c r="X47" s="293">
        <f t="shared" si="12"/>
        <v>0</v>
      </c>
      <c r="Y47" s="293"/>
      <c r="Z47" s="293"/>
      <c r="AA47" s="293"/>
      <c r="AB47" s="293">
        <f t="shared" si="14"/>
        <v>0</v>
      </c>
      <c r="AC47" s="293"/>
      <c r="AD47" s="293"/>
      <c r="AE47" s="293">
        <f t="shared" si="16"/>
        <v>0</v>
      </c>
      <c r="AF47" s="293"/>
      <c r="AG47" s="293"/>
      <c r="AH47" s="293">
        <f t="shared" si="17"/>
        <v>0</v>
      </c>
      <c r="AI47" s="293"/>
      <c r="AJ47" s="293"/>
      <c r="AK47" s="293"/>
      <c r="AL47" s="293">
        <f t="shared" si="19"/>
        <v>0</v>
      </c>
      <c r="AM47" s="293"/>
      <c r="AN47" s="293"/>
      <c r="AO47" s="310" t="s">
        <v>271</v>
      </c>
    </row>
    <row r="48" s="269" customFormat="1" customHeight="1" spans="1:41">
      <c r="A48" s="294">
        <v>38</v>
      </c>
      <c r="B48" s="298" t="s">
        <v>272</v>
      </c>
      <c r="C48" s="289" t="s">
        <v>273</v>
      </c>
      <c r="D48" s="293">
        <f t="shared" si="2"/>
        <v>2109</v>
      </c>
      <c r="E48" s="293">
        <f t="shared" si="3"/>
        <v>1355</v>
      </c>
      <c r="F48" s="293">
        <v>1355</v>
      </c>
      <c r="G48" s="293"/>
      <c r="H48" s="293"/>
      <c r="I48" s="293"/>
      <c r="J48" s="293"/>
      <c r="K48" s="293">
        <f t="shared" si="5"/>
        <v>354</v>
      </c>
      <c r="L48" s="292">
        <v>200</v>
      </c>
      <c r="M48" s="293">
        <f t="shared" si="7"/>
        <v>104</v>
      </c>
      <c r="N48" s="293">
        <v>99</v>
      </c>
      <c r="O48" s="293">
        <v>5</v>
      </c>
      <c r="P48" s="292">
        <v>50</v>
      </c>
      <c r="Q48" s="293">
        <f t="shared" si="8"/>
        <v>400</v>
      </c>
      <c r="R48" s="293">
        <f t="shared" si="9"/>
        <v>400</v>
      </c>
      <c r="S48" s="293">
        <v>365</v>
      </c>
      <c r="T48" s="293">
        <f t="shared" si="11"/>
        <v>35</v>
      </c>
      <c r="U48" s="293">
        <v>16</v>
      </c>
      <c r="V48" s="293">
        <v>19</v>
      </c>
      <c r="W48" s="293"/>
      <c r="X48" s="293">
        <f t="shared" si="12"/>
        <v>0</v>
      </c>
      <c r="Y48" s="293"/>
      <c r="Z48" s="293"/>
      <c r="AA48" s="293"/>
      <c r="AB48" s="293">
        <f t="shared" si="14"/>
        <v>0</v>
      </c>
      <c r="AC48" s="293"/>
      <c r="AD48" s="293"/>
      <c r="AE48" s="293">
        <f t="shared" si="16"/>
        <v>0</v>
      </c>
      <c r="AF48" s="293"/>
      <c r="AG48" s="293"/>
      <c r="AH48" s="293">
        <f t="shared" si="17"/>
        <v>0</v>
      </c>
      <c r="AI48" s="293"/>
      <c r="AJ48" s="293"/>
      <c r="AK48" s="293"/>
      <c r="AL48" s="293">
        <f t="shared" si="19"/>
        <v>0</v>
      </c>
      <c r="AM48" s="293"/>
      <c r="AN48" s="293"/>
      <c r="AO48" s="310" t="s">
        <v>274</v>
      </c>
    </row>
    <row r="49" s="269" customFormat="1" customHeight="1" spans="1:41">
      <c r="A49" s="294">
        <v>39</v>
      </c>
      <c r="B49" s="298" t="s">
        <v>275</v>
      </c>
      <c r="C49" s="289" t="s">
        <v>276</v>
      </c>
      <c r="D49" s="293">
        <f t="shared" si="2"/>
        <v>274</v>
      </c>
      <c r="E49" s="293">
        <f t="shared" si="3"/>
        <v>131</v>
      </c>
      <c r="F49" s="293">
        <v>131</v>
      </c>
      <c r="G49" s="293"/>
      <c r="H49" s="293"/>
      <c r="I49" s="293"/>
      <c r="J49" s="293"/>
      <c r="K49" s="293">
        <f t="shared" si="5"/>
        <v>43</v>
      </c>
      <c r="L49" s="292">
        <v>20</v>
      </c>
      <c r="M49" s="293">
        <f t="shared" si="7"/>
        <v>23</v>
      </c>
      <c r="N49" s="293">
        <v>18</v>
      </c>
      <c r="O49" s="293">
        <v>5</v>
      </c>
      <c r="P49" s="292"/>
      <c r="Q49" s="293">
        <f t="shared" si="8"/>
        <v>100</v>
      </c>
      <c r="R49" s="293">
        <f t="shared" si="9"/>
        <v>100</v>
      </c>
      <c r="S49" s="293">
        <v>100</v>
      </c>
      <c r="T49" s="293">
        <f t="shared" si="11"/>
        <v>0</v>
      </c>
      <c r="U49" s="293"/>
      <c r="V49" s="293"/>
      <c r="W49" s="293"/>
      <c r="X49" s="293">
        <f t="shared" si="12"/>
        <v>0</v>
      </c>
      <c r="Y49" s="293"/>
      <c r="Z49" s="293"/>
      <c r="AA49" s="293"/>
      <c r="AB49" s="293">
        <f t="shared" si="14"/>
        <v>0</v>
      </c>
      <c r="AC49" s="293"/>
      <c r="AD49" s="293"/>
      <c r="AE49" s="293">
        <f t="shared" si="16"/>
        <v>0</v>
      </c>
      <c r="AF49" s="293"/>
      <c r="AG49" s="293"/>
      <c r="AH49" s="293">
        <f t="shared" si="17"/>
        <v>0</v>
      </c>
      <c r="AI49" s="293"/>
      <c r="AJ49" s="293"/>
      <c r="AK49" s="293"/>
      <c r="AL49" s="293">
        <f t="shared" si="19"/>
        <v>0</v>
      </c>
      <c r="AM49" s="293"/>
      <c r="AN49" s="293"/>
      <c r="AO49" s="310" t="s">
        <v>277</v>
      </c>
    </row>
    <row r="50" s="269" customFormat="1" customHeight="1" spans="1:41">
      <c r="A50" s="294">
        <v>40</v>
      </c>
      <c r="B50" s="296" t="s">
        <v>278</v>
      </c>
      <c r="C50" s="289" t="s">
        <v>279</v>
      </c>
      <c r="D50" s="293">
        <f t="shared" si="2"/>
        <v>987</v>
      </c>
      <c r="E50" s="293">
        <f t="shared" si="3"/>
        <v>564</v>
      </c>
      <c r="F50" s="293">
        <v>564</v>
      </c>
      <c r="G50" s="293"/>
      <c r="H50" s="293"/>
      <c r="I50" s="293"/>
      <c r="J50" s="293"/>
      <c r="K50" s="293">
        <f t="shared" si="5"/>
        <v>153</v>
      </c>
      <c r="L50" s="292">
        <v>60</v>
      </c>
      <c r="M50" s="293">
        <f t="shared" si="7"/>
        <v>63</v>
      </c>
      <c r="N50" s="293">
        <v>48</v>
      </c>
      <c r="O50" s="293">
        <v>15</v>
      </c>
      <c r="P50" s="292">
        <v>30</v>
      </c>
      <c r="Q50" s="293">
        <f t="shared" si="8"/>
        <v>250</v>
      </c>
      <c r="R50" s="293">
        <f t="shared" si="9"/>
        <v>250</v>
      </c>
      <c r="S50" s="293">
        <v>250</v>
      </c>
      <c r="T50" s="293">
        <f t="shared" si="11"/>
        <v>0</v>
      </c>
      <c r="U50" s="293"/>
      <c r="V50" s="293"/>
      <c r="W50" s="293"/>
      <c r="X50" s="293">
        <f t="shared" si="12"/>
        <v>20</v>
      </c>
      <c r="Y50" s="293"/>
      <c r="Z50" s="293"/>
      <c r="AA50" s="293">
        <v>20</v>
      </c>
      <c r="AB50" s="293">
        <f t="shared" si="14"/>
        <v>0</v>
      </c>
      <c r="AC50" s="293"/>
      <c r="AD50" s="293"/>
      <c r="AE50" s="293">
        <f t="shared" si="16"/>
        <v>0</v>
      </c>
      <c r="AF50" s="293"/>
      <c r="AG50" s="293"/>
      <c r="AH50" s="293">
        <f t="shared" si="17"/>
        <v>0</v>
      </c>
      <c r="AI50" s="293"/>
      <c r="AJ50" s="293"/>
      <c r="AK50" s="293"/>
      <c r="AL50" s="293">
        <f t="shared" si="19"/>
        <v>0</v>
      </c>
      <c r="AM50" s="293"/>
      <c r="AN50" s="293"/>
      <c r="AO50" s="310" t="s">
        <v>280</v>
      </c>
    </row>
    <row r="51" s="262" customFormat="1" customHeight="1" spans="1:41">
      <c r="A51" s="294">
        <v>41</v>
      </c>
      <c r="B51" s="296" t="s">
        <v>281</v>
      </c>
      <c r="C51" s="289"/>
      <c r="D51" s="293">
        <f t="shared" si="2"/>
        <v>1592</v>
      </c>
      <c r="E51" s="293">
        <f t="shared" si="3"/>
        <v>1021</v>
      </c>
      <c r="F51" s="293">
        <f t="shared" ref="F51:J51" si="38">SUM(F52:F54)</f>
        <v>1021</v>
      </c>
      <c r="G51" s="293">
        <f t="shared" si="38"/>
        <v>0</v>
      </c>
      <c r="H51" s="293">
        <f t="shared" si="38"/>
        <v>0</v>
      </c>
      <c r="I51" s="293">
        <f t="shared" si="38"/>
        <v>0</v>
      </c>
      <c r="J51" s="293">
        <f t="shared" si="38"/>
        <v>0</v>
      </c>
      <c r="K51" s="293">
        <f t="shared" si="5"/>
        <v>271</v>
      </c>
      <c r="L51" s="292">
        <f t="shared" ref="L51:P51" si="39">SUM(L52:L54)</f>
        <v>150</v>
      </c>
      <c r="M51" s="293">
        <f t="shared" si="7"/>
        <v>121</v>
      </c>
      <c r="N51" s="293">
        <f t="shared" si="39"/>
        <v>106</v>
      </c>
      <c r="O51" s="293">
        <f t="shared" si="39"/>
        <v>15</v>
      </c>
      <c r="P51" s="292">
        <f t="shared" si="39"/>
        <v>0</v>
      </c>
      <c r="Q51" s="293">
        <f t="shared" si="8"/>
        <v>300</v>
      </c>
      <c r="R51" s="293">
        <f t="shared" si="9"/>
        <v>300</v>
      </c>
      <c r="S51" s="293">
        <f t="shared" ref="S51:W51" si="40">SUM(S52:S54)</f>
        <v>300</v>
      </c>
      <c r="T51" s="293">
        <f t="shared" si="11"/>
        <v>0</v>
      </c>
      <c r="U51" s="293">
        <f t="shared" si="40"/>
        <v>0</v>
      </c>
      <c r="V51" s="293">
        <f t="shared" si="40"/>
        <v>0</v>
      </c>
      <c r="W51" s="293">
        <f t="shared" si="40"/>
        <v>0</v>
      </c>
      <c r="X51" s="293">
        <f t="shared" si="12"/>
        <v>0</v>
      </c>
      <c r="Y51" s="293">
        <f t="shared" ref="Y51:AA51" si="41">SUM(Y52:Y54)</f>
        <v>0</v>
      </c>
      <c r="Z51" s="293">
        <f t="shared" si="41"/>
        <v>0</v>
      </c>
      <c r="AA51" s="293">
        <f t="shared" si="41"/>
        <v>0</v>
      </c>
      <c r="AB51" s="293">
        <f t="shared" si="14"/>
        <v>0</v>
      </c>
      <c r="AC51" s="293">
        <f t="shared" ref="AC51:AG51" si="42">SUM(AC52:AC54)</f>
        <v>0</v>
      </c>
      <c r="AD51" s="293">
        <f t="shared" si="42"/>
        <v>0</v>
      </c>
      <c r="AE51" s="293">
        <f t="shared" si="16"/>
        <v>0</v>
      </c>
      <c r="AF51" s="293">
        <f t="shared" si="42"/>
        <v>0</v>
      </c>
      <c r="AG51" s="293">
        <f t="shared" si="42"/>
        <v>0</v>
      </c>
      <c r="AH51" s="293">
        <f t="shared" si="17"/>
        <v>0</v>
      </c>
      <c r="AI51" s="293">
        <f t="shared" ref="AI51:AK51" si="43">SUM(AI52:AI54)</f>
        <v>0</v>
      </c>
      <c r="AJ51" s="293">
        <f t="shared" si="43"/>
        <v>0</v>
      </c>
      <c r="AK51" s="293">
        <f t="shared" si="43"/>
        <v>0</v>
      </c>
      <c r="AL51" s="293">
        <f t="shared" si="19"/>
        <v>0</v>
      </c>
      <c r="AM51" s="293">
        <f>SUM(AM52:AM54)</f>
        <v>0</v>
      </c>
      <c r="AN51" s="293">
        <f>SUM(AN52:AN54)</f>
        <v>0</v>
      </c>
      <c r="AO51" s="289"/>
    </row>
    <row r="52" s="262" customFormat="1" customHeight="1" spans="1:41">
      <c r="A52" s="294">
        <v>42</v>
      </c>
      <c r="B52" s="298" t="s">
        <v>282</v>
      </c>
      <c r="C52" s="289" t="s">
        <v>283</v>
      </c>
      <c r="D52" s="293">
        <f t="shared" si="2"/>
        <v>337</v>
      </c>
      <c r="E52" s="293">
        <f t="shared" si="3"/>
        <v>176</v>
      </c>
      <c r="F52" s="293">
        <v>176</v>
      </c>
      <c r="G52" s="293"/>
      <c r="H52" s="293"/>
      <c r="I52" s="293"/>
      <c r="J52" s="293"/>
      <c r="K52" s="293">
        <f t="shared" si="5"/>
        <v>61</v>
      </c>
      <c r="L52" s="292">
        <v>30</v>
      </c>
      <c r="M52" s="293">
        <f t="shared" si="7"/>
        <v>31</v>
      </c>
      <c r="N52" s="293">
        <v>26</v>
      </c>
      <c r="O52" s="293">
        <v>5</v>
      </c>
      <c r="P52" s="292"/>
      <c r="Q52" s="293">
        <f t="shared" si="8"/>
        <v>100</v>
      </c>
      <c r="R52" s="293">
        <f t="shared" si="9"/>
        <v>100</v>
      </c>
      <c r="S52" s="293">
        <v>100</v>
      </c>
      <c r="T52" s="293">
        <f t="shared" si="11"/>
        <v>0</v>
      </c>
      <c r="U52" s="293"/>
      <c r="V52" s="293"/>
      <c r="W52" s="293"/>
      <c r="X52" s="293">
        <f t="shared" si="12"/>
        <v>0</v>
      </c>
      <c r="Y52" s="293"/>
      <c r="Z52" s="293"/>
      <c r="AA52" s="293"/>
      <c r="AB52" s="293">
        <f t="shared" si="14"/>
        <v>0</v>
      </c>
      <c r="AC52" s="293"/>
      <c r="AD52" s="293"/>
      <c r="AE52" s="293">
        <f t="shared" si="16"/>
        <v>0</v>
      </c>
      <c r="AF52" s="293"/>
      <c r="AG52" s="293"/>
      <c r="AH52" s="293">
        <f t="shared" si="17"/>
        <v>0</v>
      </c>
      <c r="AI52" s="293"/>
      <c r="AJ52" s="293"/>
      <c r="AK52" s="293"/>
      <c r="AL52" s="293">
        <f t="shared" si="19"/>
        <v>0</v>
      </c>
      <c r="AM52" s="293"/>
      <c r="AN52" s="293"/>
      <c r="AO52" s="310" t="s">
        <v>284</v>
      </c>
    </row>
    <row r="53" s="262" customFormat="1" customHeight="1" spans="1:41">
      <c r="A53" s="294">
        <v>43</v>
      </c>
      <c r="B53" s="298" t="s">
        <v>285</v>
      </c>
      <c r="C53" s="289" t="s">
        <v>286</v>
      </c>
      <c r="D53" s="293">
        <f t="shared" si="2"/>
        <v>453</v>
      </c>
      <c r="E53" s="293">
        <f t="shared" si="3"/>
        <v>272</v>
      </c>
      <c r="F53" s="293">
        <v>272</v>
      </c>
      <c r="G53" s="293"/>
      <c r="H53" s="293"/>
      <c r="I53" s="293"/>
      <c r="J53" s="293"/>
      <c r="K53" s="293">
        <f t="shared" si="5"/>
        <v>81</v>
      </c>
      <c r="L53" s="292">
        <v>40</v>
      </c>
      <c r="M53" s="293">
        <f t="shared" si="7"/>
        <v>41</v>
      </c>
      <c r="N53" s="293">
        <v>36</v>
      </c>
      <c r="O53" s="293">
        <v>5</v>
      </c>
      <c r="P53" s="292"/>
      <c r="Q53" s="293">
        <f t="shared" si="8"/>
        <v>100</v>
      </c>
      <c r="R53" s="293">
        <f t="shared" si="9"/>
        <v>100</v>
      </c>
      <c r="S53" s="293">
        <v>100</v>
      </c>
      <c r="T53" s="293">
        <f t="shared" si="11"/>
        <v>0</v>
      </c>
      <c r="U53" s="293"/>
      <c r="V53" s="293"/>
      <c r="W53" s="293"/>
      <c r="X53" s="293">
        <f t="shared" si="12"/>
        <v>0</v>
      </c>
      <c r="Y53" s="293"/>
      <c r="Z53" s="293"/>
      <c r="AA53" s="293"/>
      <c r="AB53" s="293">
        <f t="shared" si="14"/>
        <v>0</v>
      </c>
      <c r="AC53" s="293"/>
      <c r="AD53" s="293"/>
      <c r="AE53" s="293">
        <f t="shared" si="16"/>
        <v>0</v>
      </c>
      <c r="AF53" s="293"/>
      <c r="AG53" s="293"/>
      <c r="AH53" s="293">
        <f t="shared" si="17"/>
        <v>0</v>
      </c>
      <c r="AI53" s="293"/>
      <c r="AJ53" s="293"/>
      <c r="AK53" s="293"/>
      <c r="AL53" s="293">
        <f t="shared" si="19"/>
        <v>0</v>
      </c>
      <c r="AM53" s="293"/>
      <c r="AN53" s="293"/>
      <c r="AO53" s="310" t="s">
        <v>287</v>
      </c>
    </row>
    <row r="54" s="269" customFormat="1" customHeight="1" spans="1:41">
      <c r="A54" s="294">
        <v>44</v>
      </c>
      <c r="B54" s="298" t="s">
        <v>288</v>
      </c>
      <c r="C54" s="289" t="s">
        <v>289</v>
      </c>
      <c r="D54" s="293">
        <f t="shared" si="2"/>
        <v>802</v>
      </c>
      <c r="E54" s="293">
        <f t="shared" si="3"/>
        <v>573</v>
      </c>
      <c r="F54" s="293">
        <v>573</v>
      </c>
      <c r="G54" s="293"/>
      <c r="H54" s="293"/>
      <c r="I54" s="293"/>
      <c r="J54" s="293"/>
      <c r="K54" s="293">
        <f t="shared" si="5"/>
        <v>129</v>
      </c>
      <c r="L54" s="292">
        <v>80</v>
      </c>
      <c r="M54" s="293">
        <f t="shared" si="7"/>
        <v>49</v>
      </c>
      <c r="N54" s="293">
        <v>44</v>
      </c>
      <c r="O54" s="293">
        <v>5</v>
      </c>
      <c r="P54" s="292"/>
      <c r="Q54" s="293">
        <f t="shared" si="8"/>
        <v>100</v>
      </c>
      <c r="R54" s="293">
        <f t="shared" si="9"/>
        <v>100</v>
      </c>
      <c r="S54" s="293">
        <v>100</v>
      </c>
      <c r="T54" s="293">
        <f t="shared" si="11"/>
        <v>0</v>
      </c>
      <c r="U54" s="293"/>
      <c r="V54" s="293"/>
      <c r="W54" s="293"/>
      <c r="X54" s="293">
        <f t="shared" si="12"/>
        <v>0</v>
      </c>
      <c r="Y54" s="293"/>
      <c r="Z54" s="293"/>
      <c r="AA54" s="293"/>
      <c r="AB54" s="293">
        <f t="shared" si="14"/>
        <v>0</v>
      </c>
      <c r="AC54" s="293"/>
      <c r="AD54" s="293"/>
      <c r="AE54" s="293">
        <f t="shared" si="16"/>
        <v>0</v>
      </c>
      <c r="AF54" s="293"/>
      <c r="AG54" s="293"/>
      <c r="AH54" s="293">
        <f t="shared" si="17"/>
        <v>0</v>
      </c>
      <c r="AI54" s="293"/>
      <c r="AJ54" s="293"/>
      <c r="AK54" s="293"/>
      <c r="AL54" s="293">
        <f t="shared" si="19"/>
        <v>0</v>
      </c>
      <c r="AM54" s="293"/>
      <c r="AN54" s="293"/>
      <c r="AO54" s="310" t="s">
        <v>290</v>
      </c>
    </row>
    <row r="55" s="269" customFormat="1" customHeight="1" spans="1:41">
      <c r="A55" s="294">
        <v>45</v>
      </c>
      <c r="B55" s="296" t="s">
        <v>291</v>
      </c>
      <c r="C55" s="289"/>
      <c r="D55" s="293">
        <f t="shared" si="2"/>
        <v>204122</v>
      </c>
      <c r="E55" s="293">
        <f t="shared" si="3"/>
        <v>17000</v>
      </c>
      <c r="F55" s="293">
        <f t="shared" ref="F55:J55" si="44">SUM(F56:F73)</f>
        <v>0</v>
      </c>
      <c r="G55" s="293">
        <f t="shared" si="44"/>
        <v>0</v>
      </c>
      <c r="H55" s="293">
        <f t="shared" si="44"/>
        <v>0</v>
      </c>
      <c r="I55" s="293">
        <f t="shared" si="44"/>
        <v>0</v>
      </c>
      <c r="J55" s="293">
        <f t="shared" si="44"/>
        <v>17000</v>
      </c>
      <c r="K55" s="293">
        <f t="shared" si="5"/>
        <v>1000</v>
      </c>
      <c r="L55" s="292">
        <f t="shared" ref="L55:P55" si="45">SUM(L56:L73)</f>
        <v>0</v>
      </c>
      <c r="M55" s="293">
        <f t="shared" si="7"/>
        <v>0</v>
      </c>
      <c r="N55" s="293">
        <f t="shared" si="45"/>
        <v>0</v>
      </c>
      <c r="O55" s="293">
        <f t="shared" si="45"/>
        <v>0</v>
      </c>
      <c r="P55" s="292">
        <f t="shared" si="45"/>
        <v>1000</v>
      </c>
      <c r="Q55" s="293">
        <f t="shared" si="8"/>
        <v>156022</v>
      </c>
      <c r="R55" s="293">
        <f t="shared" si="9"/>
        <v>1000</v>
      </c>
      <c r="S55" s="293">
        <f t="shared" ref="S55:W55" si="46">SUM(S56:S73)</f>
        <v>1000</v>
      </c>
      <c r="T55" s="293">
        <f t="shared" si="11"/>
        <v>0</v>
      </c>
      <c r="U55" s="293">
        <f t="shared" si="46"/>
        <v>0</v>
      </c>
      <c r="V55" s="293">
        <f t="shared" si="46"/>
        <v>0</v>
      </c>
      <c r="W55" s="293">
        <f t="shared" si="46"/>
        <v>155022</v>
      </c>
      <c r="X55" s="293">
        <f t="shared" si="12"/>
        <v>0</v>
      </c>
      <c r="Y55" s="293">
        <f t="shared" ref="Y55:AA55" si="47">SUM(Y56:Y73)</f>
        <v>0</v>
      </c>
      <c r="Z55" s="293">
        <f t="shared" si="47"/>
        <v>0</v>
      </c>
      <c r="AA55" s="293">
        <f t="shared" si="47"/>
        <v>0</v>
      </c>
      <c r="AB55" s="293">
        <f t="shared" si="14"/>
        <v>0</v>
      </c>
      <c r="AC55" s="293">
        <f t="shared" ref="AC55:AG55" si="48">SUM(AC56:AC73)</f>
        <v>0</v>
      </c>
      <c r="AD55" s="293">
        <f t="shared" si="48"/>
        <v>0</v>
      </c>
      <c r="AE55" s="293">
        <f t="shared" si="16"/>
        <v>0</v>
      </c>
      <c r="AF55" s="293">
        <f t="shared" si="48"/>
        <v>0</v>
      </c>
      <c r="AG55" s="293">
        <f t="shared" si="48"/>
        <v>0</v>
      </c>
      <c r="AH55" s="293">
        <f t="shared" si="17"/>
        <v>0</v>
      </c>
      <c r="AI55" s="293">
        <f t="shared" ref="AI55:AK55" si="49">SUM(AI56:AI73)</f>
        <v>0</v>
      </c>
      <c r="AJ55" s="293">
        <f t="shared" si="49"/>
        <v>0</v>
      </c>
      <c r="AK55" s="293">
        <f t="shared" si="49"/>
        <v>30000</v>
      </c>
      <c r="AL55" s="293">
        <f t="shared" si="19"/>
        <v>100</v>
      </c>
      <c r="AM55" s="293">
        <f>SUM(AM56:AM73)</f>
        <v>100</v>
      </c>
      <c r="AN55" s="293">
        <f>SUM(AN56:AN73)</f>
        <v>0</v>
      </c>
      <c r="AO55" s="289"/>
    </row>
    <row r="56" s="269" customFormat="1" customHeight="1" spans="1:41">
      <c r="A56" s="294">
        <v>46</v>
      </c>
      <c r="B56" s="299" t="s">
        <v>292</v>
      </c>
      <c r="C56" s="289" t="s">
        <v>293</v>
      </c>
      <c r="D56" s="293">
        <f t="shared" si="2"/>
        <v>1000</v>
      </c>
      <c r="E56" s="293">
        <f t="shared" si="3"/>
        <v>0</v>
      </c>
      <c r="F56" s="293"/>
      <c r="G56" s="293"/>
      <c r="H56" s="293"/>
      <c r="I56" s="293"/>
      <c r="J56" s="293"/>
      <c r="K56" s="293">
        <f t="shared" si="5"/>
        <v>0</v>
      </c>
      <c r="L56" s="292"/>
      <c r="M56" s="293">
        <f t="shared" si="7"/>
        <v>0</v>
      </c>
      <c r="N56" s="293"/>
      <c r="O56" s="293"/>
      <c r="P56" s="292"/>
      <c r="Q56" s="293">
        <f t="shared" si="8"/>
        <v>1000</v>
      </c>
      <c r="R56" s="293">
        <f t="shared" si="9"/>
        <v>1000</v>
      </c>
      <c r="S56" s="293">
        <v>1000</v>
      </c>
      <c r="T56" s="293">
        <f t="shared" si="11"/>
        <v>0</v>
      </c>
      <c r="U56" s="293"/>
      <c r="V56" s="293"/>
      <c r="W56" s="293"/>
      <c r="X56" s="293">
        <f t="shared" si="12"/>
        <v>0</v>
      </c>
      <c r="Y56" s="293"/>
      <c r="Z56" s="293"/>
      <c r="AA56" s="293"/>
      <c r="AB56" s="293">
        <f t="shared" si="14"/>
        <v>0</v>
      </c>
      <c r="AC56" s="293"/>
      <c r="AD56" s="293"/>
      <c r="AE56" s="293">
        <f t="shared" si="16"/>
        <v>0</v>
      </c>
      <c r="AF56" s="293"/>
      <c r="AG56" s="293"/>
      <c r="AH56" s="293">
        <f t="shared" si="17"/>
        <v>0</v>
      </c>
      <c r="AI56" s="293"/>
      <c r="AJ56" s="293"/>
      <c r="AK56" s="293"/>
      <c r="AL56" s="293">
        <f t="shared" si="19"/>
        <v>0</v>
      </c>
      <c r="AM56" s="293"/>
      <c r="AN56" s="293"/>
      <c r="AO56" s="310" t="s">
        <v>294</v>
      </c>
    </row>
    <row r="57" s="269" customFormat="1" customHeight="1" spans="1:41">
      <c r="A57" s="294">
        <v>47</v>
      </c>
      <c r="B57" s="298" t="s">
        <v>295</v>
      </c>
      <c r="C57" s="289"/>
      <c r="D57" s="293">
        <f t="shared" si="2"/>
        <v>17000</v>
      </c>
      <c r="E57" s="293">
        <f t="shared" si="3"/>
        <v>17000</v>
      </c>
      <c r="F57" s="293"/>
      <c r="G57" s="293"/>
      <c r="H57" s="293"/>
      <c r="I57" s="293"/>
      <c r="J57" s="293">
        <v>17000</v>
      </c>
      <c r="K57" s="293">
        <f t="shared" si="5"/>
        <v>0</v>
      </c>
      <c r="L57" s="292"/>
      <c r="M57" s="293">
        <f t="shared" si="7"/>
        <v>0</v>
      </c>
      <c r="N57" s="293"/>
      <c r="O57" s="293"/>
      <c r="P57" s="292"/>
      <c r="Q57" s="293">
        <f t="shared" si="8"/>
        <v>0</v>
      </c>
      <c r="R57" s="293">
        <f t="shared" si="9"/>
        <v>0</v>
      </c>
      <c r="S57" s="293"/>
      <c r="T57" s="293">
        <f t="shared" si="11"/>
        <v>0</v>
      </c>
      <c r="U57" s="293"/>
      <c r="V57" s="293"/>
      <c r="W57" s="293"/>
      <c r="X57" s="293">
        <f t="shared" si="12"/>
        <v>0</v>
      </c>
      <c r="Y57" s="293"/>
      <c r="Z57" s="293"/>
      <c r="AA57" s="293"/>
      <c r="AB57" s="293">
        <f t="shared" si="14"/>
        <v>0</v>
      </c>
      <c r="AC57" s="293"/>
      <c r="AD57" s="293"/>
      <c r="AE57" s="293">
        <f t="shared" si="16"/>
        <v>0</v>
      </c>
      <c r="AF57" s="293"/>
      <c r="AG57" s="293"/>
      <c r="AH57" s="293">
        <f t="shared" si="17"/>
        <v>0</v>
      </c>
      <c r="AI57" s="293"/>
      <c r="AJ57" s="293"/>
      <c r="AK57" s="293"/>
      <c r="AL57" s="293">
        <f t="shared" si="19"/>
        <v>0</v>
      </c>
      <c r="AM57" s="293"/>
      <c r="AN57" s="293"/>
      <c r="AO57" s="289"/>
    </row>
    <row r="58" s="269" customFormat="1" customHeight="1" spans="1:41">
      <c r="A58" s="294">
        <v>48</v>
      </c>
      <c r="B58" s="299" t="s">
        <v>296</v>
      </c>
      <c r="C58" s="289"/>
      <c r="D58" s="293">
        <f t="shared" si="2"/>
        <v>1000</v>
      </c>
      <c r="E58" s="293">
        <f t="shared" si="3"/>
        <v>0</v>
      </c>
      <c r="F58" s="293"/>
      <c r="G58" s="293"/>
      <c r="H58" s="293"/>
      <c r="I58" s="293"/>
      <c r="J58" s="293"/>
      <c r="K58" s="293">
        <f t="shared" si="5"/>
        <v>1000</v>
      </c>
      <c r="L58" s="292"/>
      <c r="M58" s="293">
        <f t="shared" si="7"/>
        <v>0</v>
      </c>
      <c r="N58" s="293"/>
      <c r="O58" s="293"/>
      <c r="P58" s="292">
        <v>1000</v>
      </c>
      <c r="Q58" s="293">
        <f t="shared" si="8"/>
        <v>0</v>
      </c>
      <c r="R58" s="293">
        <f t="shared" si="9"/>
        <v>0</v>
      </c>
      <c r="S58" s="293"/>
      <c r="T58" s="293">
        <f t="shared" si="11"/>
        <v>0</v>
      </c>
      <c r="U58" s="293"/>
      <c r="V58" s="293"/>
      <c r="W58" s="293"/>
      <c r="X58" s="293">
        <f t="shared" si="12"/>
        <v>0</v>
      </c>
      <c r="Y58" s="293"/>
      <c r="Z58" s="293"/>
      <c r="AA58" s="293"/>
      <c r="AB58" s="293">
        <f t="shared" si="14"/>
        <v>0</v>
      </c>
      <c r="AC58" s="293"/>
      <c r="AD58" s="293"/>
      <c r="AE58" s="293">
        <f t="shared" si="16"/>
        <v>0</v>
      </c>
      <c r="AF58" s="293"/>
      <c r="AG58" s="293"/>
      <c r="AH58" s="293">
        <f t="shared" si="17"/>
        <v>0</v>
      </c>
      <c r="AI58" s="293"/>
      <c r="AJ58" s="293"/>
      <c r="AK58" s="293"/>
      <c r="AL58" s="293">
        <f t="shared" si="19"/>
        <v>0</v>
      </c>
      <c r="AM58" s="293"/>
      <c r="AN58" s="293"/>
      <c r="AO58" s="289"/>
    </row>
    <row r="59" s="269" customFormat="1" ht="22" customHeight="1" spans="1:41">
      <c r="A59" s="294">
        <v>49</v>
      </c>
      <c r="B59" s="298" t="s">
        <v>81</v>
      </c>
      <c r="C59" s="289"/>
      <c r="D59" s="293">
        <f t="shared" si="2"/>
        <v>30000</v>
      </c>
      <c r="E59" s="293">
        <f t="shared" si="3"/>
        <v>0</v>
      </c>
      <c r="F59" s="293"/>
      <c r="G59" s="293"/>
      <c r="H59" s="293"/>
      <c r="I59" s="293"/>
      <c r="J59" s="293"/>
      <c r="K59" s="293">
        <f t="shared" si="5"/>
        <v>0</v>
      </c>
      <c r="L59" s="292"/>
      <c r="M59" s="293">
        <f t="shared" si="7"/>
        <v>0</v>
      </c>
      <c r="N59" s="293"/>
      <c r="O59" s="293"/>
      <c r="P59" s="292"/>
      <c r="Q59" s="293">
        <f t="shared" si="8"/>
        <v>0</v>
      </c>
      <c r="R59" s="293">
        <f t="shared" si="9"/>
        <v>0</v>
      </c>
      <c r="S59" s="293"/>
      <c r="T59" s="293">
        <f t="shared" si="11"/>
        <v>0</v>
      </c>
      <c r="U59" s="293"/>
      <c r="V59" s="293"/>
      <c r="W59" s="293"/>
      <c r="X59" s="293">
        <f t="shared" si="12"/>
        <v>0</v>
      </c>
      <c r="Y59" s="293"/>
      <c r="Z59" s="293"/>
      <c r="AA59" s="293"/>
      <c r="AB59" s="293">
        <f t="shared" si="14"/>
        <v>0</v>
      </c>
      <c r="AC59" s="293"/>
      <c r="AD59" s="293"/>
      <c r="AE59" s="293">
        <f t="shared" si="16"/>
        <v>0</v>
      </c>
      <c r="AF59" s="293"/>
      <c r="AG59" s="293"/>
      <c r="AH59" s="293">
        <f t="shared" si="17"/>
        <v>0</v>
      </c>
      <c r="AI59" s="293"/>
      <c r="AJ59" s="293"/>
      <c r="AK59" s="293">
        <v>30000</v>
      </c>
      <c r="AL59" s="293">
        <f t="shared" si="19"/>
        <v>0</v>
      </c>
      <c r="AM59" s="293"/>
      <c r="AN59" s="293"/>
      <c r="AO59" s="289"/>
    </row>
    <row r="60" s="269" customFormat="1" customHeight="1" spans="1:41">
      <c r="A60" s="294">
        <v>50</v>
      </c>
      <c r="B60" s="298" t="s">
        <v>297</v>
      </c>
      <c r="C60" s="289"/>
      <c r="D60" s="293">
        <f t="shared" si="2"/>
        <v>0</v>
      </c>
      <c r="E60" s="293">
        <f t="shared" si="3"/>
        <v>0</v>
      </c>
      <c r="F60" s="293"/>
      <c r="G60" s="293"/>
      <c r="H60" s="293"/>
      <c r="I60" s="293"/>
      <c r="J60" s="293"/>
      <c r="K60" s="293">
        <f t="shared" si="5"/>
        <v>0</v>
      </c>
      <c r="L60" s="292"/>
      <c r="M60" s="293">
        <f t="shared" si="7"/>
        <v>0</v>
      </c>
      <c r="N60" s="293"/>
      <c r="O60" s="293"/>
      <c r="P60" s="292"/>
      <c r="Q60" s="293">
        <f t="shared" si="8"/>
        <v>0</v>
      </c>
      <c r="R60" s="293">
        <f t="shared" si="9"/>
        <v>0</v>
      </c>
      <c r="S60" s="293"/>
      <c r="T60" s="293">
        <f t="shared" si="11"/>
        <v>0</v>
      </c>
      <c r="U60" s="293"/>
      <c r="V60" s="293"/>
      <c r="W60" s="293"/>
      <c r="X60" s="293">
        <f t="shared" si="12"/>
        <v>0</v>
      </c>
      <c r="Y60" s="293"/>
      <c r="Z60" s="293"/>
      <c r="AA60" s="293"/>
      <c r="AB60" s="293">
        <f t="shared" si="14"/>
        <v>0</v>
      </c>
      <c r="AC60" s="293"/>
      <c r="AD60" s="293"/>
      <c r="AE60" s="293">
        <f t="shared" si="16"/>
        <v>0</v>
      </c>
      <c r="AF60" s="293"/>
      <c r="AG60" s="293"/>
      <c r="AH60" s="293">
        <f t="shared" si="17"/>
        <v>0</v>
      </c>
      <c r="AI60" s="293"/>
      <c r="AJ60" s="293"/>
      <c r="AK60" s="293"/>
      <c r="AL60" s="293">
        <f t="shared" si="19"/>
        <v>0</v>
      </c>
      <c r="AM60" s="293"/>
      <c r="AN60" s="293"/>
      <c r="AO60" s="289"/>
    </row>
    <row r="61" s="269" customFormat="1" customHeight="1" spans="1:41">
      <c r="A61" s="294">
        <v>51</v>
      </c>
      <c r="B61" s="298" t="s">
        <v>298</v>
      </c>
      <c r="C61" s="289"/>
      <c r="D61" s="293">
        <f t="shared" si="2"/>
        <v>0</v>
      </c>
      <c r="E61" s="293">
        <f t="shared" si="3"/>
        <v>0</v>
      </c>
      <c r="F61" s="293"/>
      <c r="G61" s="293"/>
      <c r="H61" s="293"/>
      <c r="I61" s="293"/>
      <c r="J61" s="293"/>
      <c r="K61" s="293">
        <f t="shared" si="5"/>
        <v>0</v>
      </c>
      <c r="L61" s="292"/>
      <c r="M61" s="293">
        <f t="shared" si="7"/>
        <v>0</v>
      </c>
      <c r="N61" s="293"/>
      <c r="O61" s="293"/>
      <c r="P61" s="292"/>
      <c r="Q61" s="293">
        <f t="shared" si="8"/>
        <v>0</v>
      </c>
      <c r="R61" s="293">
        <f t="shared" si="9"/>
        <v>0</v>
      </c>
      <c r="S61" s="293"/>
      <c r="T61" s="293">
        <f t="shared" si="11"/>
        <v>0</v>
      </c>
      <c r="U61" s="293"/>
      <c r="V61" s="293"/>
      <c r="W61" s="293"/>
      <c r="X61" s="293">
        <f t="shared" si="12"/>
        <v>0</v>
      </c>
      <c r="Y61" s="293"/>
      <c r="Z61" s="293"/>
      <c r="AA61" s="293"/>
      <c r="AB61" s="293">
        <f t="shared" si="14"/>
        <v>0</v>
      </c>
      <c r="AC61" s="293"/>
      <c r="AD61" s="293"/>
      <c r="AE61" s="293">
        <f t="shared" si="16"/>
        <v>0</v>
      </c>
      <c r="AF61" s="293"/>
      <c r="AG61" s="293"/>
      <c r="AH61" s="293">
        <f t="shared" si="17"/>
        <v>0</v>
      </c>
      <c r="AI61" s="293"/>
      <c r="AJ61" s="293"/>
      <c r="AK61" s="293"/>
      <c r="AL61" s="293">
        <f t="shared" si="19"/>
        <v>0</v>
      </c>
      <c r="AM61" s="293"/>
      <c r="AN61" s="293"/>
      <c r="AO61" s="289"/>
    </row>
    <row r="62" s="262" customFormat="1" customHeight="1" spans="1:41">
      <c r="A62" s="294">
        <v>52</v>
      </c>
      <c r="B62" s="299" t="s">
        <v>299</v>
      </c>
      <c r="C62" s="289"/>
      <c r="D62" s="293">
        <f t="shared" si="2"/>
        <v>0</v>
      </c>
      <c r="E62" s="293">
        <f t="shared" si="3"/>
        <v>0</v>
      </c>
      <c r="F62" s="297"/>
      <c r="G62" s="297"/>
      <c r="H62" s="297"/>
      <c r="I62" s="297"/>
      <c r="J62" s="297"/>
      <c r="K62" s="293">
        <f t="shared" si="5"/>
        <v>0</v>
      </c>
      <c r="L62" s="292"/>
      <c r="M62" s="293">
        <f t="shared" si="7"/>
        <v>0</v>
      </c>
      <c r="N62" s="293"/>
      <c r="O62" s="293"/>
      <c r="P62" s="292"/>
      <c r="Q62" s="293">
        <f t="shared" si="8"/>
        <v>0</v>
      </c>
      <c r="R62" s="293">
        <f t="shared" si="9"/>
        <v>0</v>
      </c>
      <c r="S62" s="297"/>
      <c r="T62" s="293">
        <f t="shared" si="11"/>
        <v>0</v>
      </c>
      <c r="U62" s="297"/>
      <c r="V62" s="297"/>
      <c r="W62" s="297"/>
      <c r="X62" s="293">
        <f t="shared" si="12"/>
        <v>0</v>
      </c>
      <c r="Y62" s="297"/>
      <c r="Z62" s="297"/>
      <c r="AA62" s="297"/>
      <c r="AB62" s="293">
        <f t="shared" si="14"/>
        <v>0</v>
      </c>
      <c r="AC62" s="297"/>
      <c r="AD62" s="297"/>
      <c r="AE62" s="293">
        <f t="shared" si="16"/>
        <v>0</v>
      </c>
      <c r="AF62" s="297"/>
      <c r="AG62" s="297"/>
      <c r="AH62" s="293">
        <f t="shared" si="17"/>
        <v>0</v>
      </c>
      <c r="AI62" s="297"/>
      <c r="AJ62" s="297"/>
      <c r="AK62" s="297"/>
      <c r="AL62" s="293">
        <f t="shared" si="19"/>
        <v>0</v>
      </c>
      <c r="AM62" s="297"/>
      <c r="AN62" s="297"/>
      <c r="AO62" s="289"/>
    </row>
    <row r="63" s="269" customFormat="1" customHeight="1" spans="1:41">
      <c r="A63" s="294">
        <v>53</v>
      </c>
      <c r="B63" s="298" t="s">
        <v>300</v>
      </c>
      <c r="C63" s="289"/>
      <c r="D63" s="293">
        <f t="shared" si="2"/>
        <v>0</v>
      </c>
      <c r="E63" s="293">
        <f t="shared" si="3"/>
        <v>0</v>
      </c>
      <c r="F63" s="293"/>
      <c r="G63" s="293"/>
      <c r="H63" s="293"/>
      <c r="I63" s="293"/>
      <c r="J63" s="293"/>
      <c r="K63" s="293">
        <f t="shared" si="5"/>
        <v>0</v>
      </c>
      <c r="L63" s="292"/>
      <c r="M63" s="293">
        <f t="shared" si="7"/>
        <v>0</v>
      </c>
      <c r="N63" s="293"/>
      <c r="O63" s="293"/>
      <c r="P63" s="292"/>
      <c r="Q63" s="293">
        <f t="shared" si="8"/>
        <v>0</v>
      </c>
      <c r="R63" s="293">
        <f t="shared" si="9"/>
        <v>0</v>
      </c>
      <c r="S63" s="293"/>
      <c r="T63" s="293">
        <f t="shared" si="11"/>
        <v>0</v>
      </c>
      <c r="U63" s="293"/>
      <c r="V63" s="293"/>
      <c r="W63" s="293"/>
      <c r="X63" s="293">
        <f t="shared" si="12"/>
        <v>0</v>
      </c>
      <c r="Y63" s="293"/>
      <c r="Z63" s="293"/>
      <c r="AA63" s="293"/>
      <c r="AB63" s="293">
        <f t="shared" si="14"/>
        <v>0</v>
      </c>
      <c r="AC63" s="293"/>
      <c r="AD63" s="293"/>
      <c r="AE63" s="293">
        <f t="shared" si="16"/>
        <v>0</v>
      </c>
      <c r="AF63" s="293"/>
      <c r="AG63" s="293"/>
      <c r="AH63" s="293">
        <f t="shared" si="17"/>
        <v>0</v>
      </c>
      <c r="AI63" s="293"/>
      <c r="AJ63" s="293"/>
      <c r="AK63" s="293"/>
      <c r="AL63" s="293">
        <f t="shared" si="19"/>
        <v>0</v>
      </c>
      <c r="AM63" s="293"/>
      <c r="AN63" s="293"/>
      <c r="AO63" s="289"/>
    </row>
    <row r="64" s="269" customFormat="1" ht="24" customHeight="1" spans="1:41">
      <c r="A64" s="294">
        <v>54</v>
      </c>
      <c r="B64" s="298" t="s">
        <v>301</v>
      </c>
      <c r="C64" s="289"/>
      <c r="D64" s="293">
        <f t="shared" si="2"/>
        <v>47132</v>
      </c>
      <c r="E64" s="293">
        <f t="shared" si="3"/>
        <v>0</v>
      </c>
      <c r="F64" s="293"/>
      <c r="G64" s="293"/>
      <c r="H64" s="293"/>
      <c r="I64" s="293"/>
      <c r="J64" s="293"/>
      <c r="K64" s="293">
        <f t="shared" si="5"/>
        <v>0</v>
      </c>
      <c r="L64" s="292"/>
      <c r="M64" s="293">
        <f t="shared" si="7"/>
        <v>0</v>
      </c>
      <c r="N64" s="293"/>
      <c r="O64" s="293"/>
      <c r="P64" s="292"/>
      <c r="Q64" s="293">
        <f t="shared" si="8"/>
        <v>47132</v>
      </c>
      <c r="R64" s="293">
        <f t="shared" si="9"/>
        <v>0</v>
      </c>
      <c r="S64" s="293"/>
      <c r="T64" s="293">
        <f t="shared" si="11"/>
        <v>0</v>
      </c>
      <c r="U64" s="293"/>
      <c r="V64" s="293"/>
      <c r="W64" s="293">
        <v>47132</v>
      </c>
      <c r="X64" s="293">
        <f t="shared" si="12"/>
        <v>0</v>
      </c>
      <c r="Y64" s="293"/>
      <c r="Z64" s="293"/>
      <c r="AA64" s="293"/>
      <c r="AB64" s="293">
        <f t="shared" si="14"/>
        <v>0</v>
      </c>
      <c r="AC64" s="293"/>
      <c r="AD64" s="293"/>
      <c r="AE64" s="293">
        <f t="shared" si="16"/>
        <v>0</v>
      </c>
      <c r="AF64" s="293"/>
      <c r="AG64" s="293"/>
      <c r="AH64" s="293">
        <f t="shared" si="17"/>
        <v>0</v>
      </c>
      <c r="AI64" s="293"/>
      <c r="AJ64" s="293"/>
      <c r="AK64" s="293"/>
      <c r="AL64" s="293">
        <f t="shared" si="19"/>
        <v>0</v>
      </c>
      <c r="AM64" s="293"/>
      <c r="AN64" s="293"/>
      <c r="AO64" s="289"/>
    </row>
    <row r="65" s="269" customFormat="1" ht="26" customHeight="1" spans="1:41">
      <c r="A65" s="294">
        <v>55</v>
      </c>
      <c r="B65" s="298" t="s">
        <v>302</v>
      </c>
      <c r="C65" s="289"/>
      <c r="D65" s="293">
        <f t="shared" si="2"/>
        <v>0</v>
      </c>
      <c r="E65" s="293">
        <f t="shared" si="3"/>
        <v>0</v>
      </c>
      <c r="F65" s="293"/>
      <c r="G65" s="293"/>
      <c r="H65" s="293"/>
      <c r="I65" s="293"/>
      <c r="J65" s="293"/>
      <c r="K65" s="293">
        <f t="shared" si="5"/>
        <v>0</v>
      </c>
      <c r="L65" s="292"/>
      <c r="M65" s="293">
        <f t="shared" si="7"/>
        <v>0</v>
      </c>
      <c r="N65" s="293"/>
      <c r="O65" s="293"/>
      <c r="P65" s="292"/>
      <c r="Q65" s="293">
        <f t="shared" si="8"/>
        <v>0</v>
      </c>
      <c r="R65" s="293">
        <f t="shared" si="9"/>
        <v>0</v>
      </c>
      <c r="S65" s="293"/>
      <c r="T65" s="293">
        <f t="shared" si="11"/>
        <v>0</v>
      </c>
      <c r="U65" s="293"/>
      <c r="V65" s="293"/>
      <c r="W65" s="293"/>
      <c r="X65" s="293">
        <f t="shared" si="12"/>
        <v>0</v>
      </c>
      <c r="Y65" s="293"/>
      <c r="Z65" s="293"/>
      <c r="AA65" s="293"/>
      <c r="AB65" s="293">
        <f t="shared" si="14"/>
        <v>0</v>
      </c>
      <c r="AC65" s="293"/>
      <c r="AD65" s="293"/>
      <c r="AE65" s="293">
        <f t="shared" si="16"/>
        <v>0</v>
      </c>
      <c r="AF65" s="293"/>
      <c r="AG65" s="293"/>
      <c r="AH65" s="293">
        <f t="shared" si="17"/>
        <v>0</v>
      </c>
      <c r="AI65" s="293"/>
      <c r="AJ65" s="293"/>
      <c r="AK65" s="293"/>
      <c r="AL65" s="293">
        <f t="shared" si="19"/>
        <v>0</v>
      </c>
      <c r="AM65" s="293"/>
      <c r="AN65" s="293"/>
      <c r="AO65" s="289"/>
    </row>
    <row r="66" s="269" customFormat="1" customHeight="1" spans="1:41">
      <c r="A66" s="294">
        <v>56</v>
      </c>
      <c r="B66" s="298" t="s">
        <v>303</v>
      </c>
      <c r="C66" s="289"/>
      <c r="D66" s="293">
        <f t="shared" si="2"/>
        <v>15000</v>
      </c>
      <c r="E66" s="293">
        <f t="shared" si="3"/>
        <v>0</v>
      </c>
      <c r="F66" s="293"/>
      <c r="G66" s="293"/>
      <c r="H66" s="293"/>
      <c r="I66" s="293"/>
      <c r="J66" s="293"/>
      <c r="K66" s="293">
        <f t="shared" si="5"/>
        <v>0</v>
      </c>
      <c r="L66" s="292"/>
      <c r="M66" s="293">
        <f t="shared" si="7"/>
        <v>0</v>
      </c>
      <c r="N66" s="293"/>
      <c r="O66" s="293"/>
      <c r="P66" s="292"/>
      <c r="Q66" s="293">
        <f t="shared" si="8"/>
        <v>15000</v>
      </c>
      <c r="R66" s="293">
        <f t="shared" si="9"/>
        <v>0</v>
      </c>
      <c r="S66" s="293"/>
      <c r="T66" s="293">
        <f t="shared" si="11"/>
        <v>0</v>
      </c>
      <c r="U66" s="293"/>
      <c r="V66" s="293"/>
      <c r="W66" s="293">
        <v>15000</v>
      </c>
      <c r="X66" s="293">
        <f t="shared" si="12"/>
        <v>0</v>
      </c>
      <c r="Y66" s="293"/>
      <c r="Z66" s="293"/>
      <c r="AA66" s="293"/>
      <c r="AB66" s="293">
        <f t="shared" si="14"/>
        <v>0</v>
      </c>
      <c r="AC66" s="293"/>
      <c r="AD66" s="293"/>
      <c r="AE66" s="293">
        <f t="shared" si="16"/>
        <v>0</v>
      </c>
      <c r="AF66" s="293"/>
      <c r="AG66" s="293"/>
      <c r="AH66" s="293">
        <f t="shared" si="17"/>
        <v>0</v>
      </c>
      <c r="AI66" s="293"/>
      <c r="AJ66" s="293"/>
      <c r="AK66" s="293"/>
      <c r="AL66" s="293">
        <f t="shared" si="19"/>
        <v>0</v>
      </c>
      <c r="AM66" s="293"/>
      <c r="AN66" s="293"/>
      <c r="AO66" s="289"/>
    </row>
    <row r="67" s="269" customFormat="1" customHeight="1" spans="1:41">
      <c r="A67" s="294">
        <v>57</v>
      </c>
      <c r="B67" s="298" t="s">
        <v>304</v>
      </c>
      <c r="C67" s="289"/>
      <c r="D67" s="293">
        <f t="shared" si="2"/>
        <v>0</v>
      </c>
      <c r="E67" s="293">
        <f t="shared" si="3"/>
        <v>0</v>
      </c>
      <c r="F67" s="293"/>
      <c r="G67" s="293"/>
      <c r="H67" s="293"/>
      <c r="I67" s="293"/>
      <c r="J67" s="293"/>
      <c r="K67" s="293">
        <f t="shared" si="5"/>
        <v>0</v>
      </c>
      <c r="L67" s="292"/>
      <c r="M67" s="293">
        <f t="shared" si="7"/>
        <v>0</v>
      </c>
      <c r="N67" s="293"/>
      <c r="O67" s="293"/>
      <c r="P67" s="292"/>
      <c r="Q67" s="293">
        <f t="shared" si="8"/>
        <v>0</v>
      </c>
      <c r="R67" s="293">
        <f t="shared" si="9"/>
        <v>0</v>
      </c>
      <c r="S67" s="293"/>
      <c r="T67" s="293">
        <f t="shared" si="11"/>
        <v>0</v>
      </c>
      <c r="U67" s="293"/>
      <c r="V67" s="293"/>
      <c r="W67" s="293"/>
      <c r="X67" s="293">
        <f t="shared" si="12"/>
        <v>0</v>
      </c>
      <c r="Y67" s="293"/>
      <c r="Z67" s="293"/>
      <c r="AA67" s="293"/>
      <c r="AB67" s="293">
        <f t="shared" si="14"/>
        <v>0</v>
      </c>
      <c r="AC67" s="293"/>
      <c r="AD67" s="293"/>
      <c r="AE67" s="293">
        <f t="shared" si="16"/>
        <v>0</v>
      </c>
      <c r="AF67" s="293"/>
      <c r="AG67" s="293"/>
      <c r="AH67" s="293">
        <f t="shared" si="17"/>
        <v>0</v>
      </c>
      <c r="AI67" s="293"/>
      <c r="AJ67" s="293"/>
      <c r="AK67" s="293"/>
      <c r="AL67" s="293">
        <f t="shared" si="19"/>
        <v>0</v>
      </c>
      <c r="AM67" s="293"/>
      <c r="AN67" s="293"/>
      <c r="AO67" s="289"/>
    </row>
    <row r="68" s="269" customFormat="1" ht="27" customHeight="1" spans="1:41">
      <c r="A68" s="294">
        <v>58</v>
      </c>
      <c r="B68" s="298" t="s">
        <v>305</v>
      </c>
      <c r="C68" s="289"/>
      <c r="D68" s="293">
        <f t="shared" si="2"/>
        <v>0</v>
      </c>
      <c r="E68" s="293">
        <f t="shared" si="3"/>
        <v>0</v>
      </c>
      <c r="F68" s="293"/>
      <c r="G68" s="293"/>
      <c r="H68" s="293"/>
      <c r="I68" s="293"/>
      <c r="J68" s="293"/>
      <c r="K68" s="293">
        <f t="shared" si="5"/>
        <v>0</v>
      </c>
      <c r="L68" s="292"/>
      <c r="M68" s="293">
        <f t="shared" si="7"/>
        <v>0</v>
      </c>
      <c r="N68" s="293"/>
      <c r="O68" s="293"/>
      <c r="P68" s="292"/>
      <c r="Q68" s="293">
        <f t="shared" si="8"/>
        <v>0</v>
      </c>
      <c r="R68" s="293">
        <f t="shared" si="9"/>
        <v>0</v>
      </c>
      <c r="S68" s="293"/>
      <c r="T68" s="293">
        <f t="shared" si="11"/>
        <v>0</v>
      </c>
      <c r="U68" s="293"/>
      <c r="V68" s="293"/>
      <c r="W68" s="293"/>
      <c r="X68" s="293">
        <f t="shared" si="12"/>
        <v>0</v>
      </c>
      <c r="Y68" s="293"/>
      <c r="Z68" s="293"/>
      <c r="AA68" s="293"/>
      <c r="AB68" s="293">
        <f t="shared" si="14"/>
        <v>0</v>
      </c>
      <c r="AC68" s="293"/>
      <c r="AD68" s="293"/>
      <c r="AE68" s="293">
        <f t="shared" si="16"/>
        <v>0</v>
      </c>
      <c r="AF68" s="293"/>
      <c r="AG68" s="293"/>
      <c r="AH68" s="293">
        <f t="shared" si="17"/>
        <v>0</v>
      </c>
      <c r="AI68" s="293"/>
      <c r="AJ68" s="293"/>
      <c r="AK68" s="293"/>
      <c r="AL68" s="293">
        <f t="shared" si="19"/>
        <v>0</v>
      </c>
      <c r="AM68" s="293"/>
      <c r="AN68" s="293"/>
      <c r="AO68" s="289"/>
    </row>
    <row r="69" s="269" customFormat="1" customHeight="1" spans="1:41">
      <c r="A69" s="294">
        <v>59</v>
      </c>
      <c r="B69" s="298" t="s">
        <v>306</v>
      </c>
      <c r="C69" s="289"/>
      <c r="D69" s="293">
        <f t="shared" si="2"/>
        <v>100</v>
      </c>
      <c r="E69" s="293">
        <f t="shared" si="3"/>
        <v>0</v>
      </c>
      <c r="F69" s="293"/>
      <c r="G69" s="293"/>
      <c r="H69" s="293"/>
      <c r="I69" s="293"/>
      <c r="J69" s="293"/>
      <c r="K69" s="293">
        <f t="shared" si="5"/>
        <v>0</v>
      </c>
      <c r="L69" s="292"/>
      <c r="M69" s="293">
        <f t="shared" si="7"/>
        <v>0</v>
      </c>
      <c r="N69" s="293"/>
      <c r="O69" s="293"/>
      <c r="P69" s="292"/>
      <c r="Q69" s="293">
        <f t="shared" si="8"/>
        <v>100</v>
      </c>
      <c r="R69" s="293">
        <f t="shared" si="9"/>
        <v>0</v>
      </c>
      <c r="S69" s="293"/>
      <c r="T69" s="293">
        <f t="shared" si="11"/>
        <v>0</v>
      </c>
      <c r="U69" s="293"/>
      <c r="V69" s="293"/>
      <c r="W69" s="293">
        <v>100</v>
      </c>
      <c r="X69" s="293">
        <f t="shared" si="12"/>
        <v>0</v>
      </c>
      <c r="Y69" s="293"/>
      <c r="Z69" s="293"/>
      <c r="AA69" s="293"/>
      <c r="AB69" s="293">
        <f t="shared" si="14"/>
        <v>0</v>
      </c>
      <c r="AC69" s="293"/>
      <c r="AD69" s="293"/>
      <c r="AE69" s="293">
        <f t="shared" si="16"/>
        <v>0</v>
      </c>
      <c r="AF69" s="293"/>
      <c r="AG69" s="293"/>
      <c r="AH69" s="293">
        <f t="shared" si="17"/>
        <v>0</v>
      </c>
      <c r="AI69" s="293"/>
      <c r="AJ69" s="293"/>
      <c r="AK69" s="293"/>
      <c r="AL69" s="293">
        <f t="shared" si="19"/>
        <v>0</v>
      </c>
      <c r="AM69" s="293"/>
      <c r="AN69" s="293"/>
      <c r="AO69" s="289"/>
    </row>
    <row r="70" s="269" customFormat="1" ht="47" customHeight="1" spans="1:41">
      <c r="A70" s="294">
        <v>60</v>
      </c>
      <c r="B70" s="298" t="s">
        <v>307</v>
      </c>
      <c r="C70" s="289"/>
      <c r="D70" s="293">
        <f t="shared" si="2"/>
        <v>0</v>
      </c>
      <c r="E70" s="293">
        <f t="shared" si="3"/>
        <v>0</v>
      </c>
      <c r="F70" s="293"/>
      <c r="G70" s="293"/>
      <c r="H70" s="293"/>
      <c r="I70" s="293"/>
      <c r="J70" s="293"/>
      <c r="K70" s="293">
        <f t="shared" si="5"/>
        <v>0</v>
      </c>
      <c r="L70" s="292"/>
      <c r="M70" s="293">
        <f t="shared" si="7"/>
        <v>0</v>
      </c>
      <c r="N70" s="293"/>
      <c r="O70" s="293"/>
      <c r="P70" s="292"/>
      <c r="Q70" s="293">
        <f t="shared" si="8"/>
        <v>0</v>
      </c>
      <c r="R70" s="293">
        <f t="shared" si="9"/>
        <v>0</v>
      </c>
      <c r="S70" s="293"/>
      <c r="T70" s="293">
        <f t="shared" si="11"/>
        <v>0</v>
      </c>
      <c r="U70" s="293"/>
      <c r="V70" s="293"/>
      <c r="W70" s="293"/>
      <c r="X70" s="293">
        <f t="shared" si="12"/>
        <v>0</v>
      </c>
      <c r="Y70" s="293"/>
      <c r="Z70" s="293"/>
      <c r="AA70" s="293"/>
      <c r="AB70" s="293">
        <f t="shared" si="14"/>
        <v>0</v>
      </c>
      <c r="AC70" s="293"/>
      <c r="AD70" s="293"/>
      <c r="AE70" s="293">
        <f t="shared" si="16"/>
        <v>0</v>
      </c>
      <c r="AF70" s="293"/>
      <c r="AG70" s="293"/>
      <c r="AH70" s="293">
        <f t="shared" si="17"/>
        <v>0</v>
      </c>
      <c r="AI70" s="293"/>
      <c r="AJ70" s="293"/>
      <c r="AK70" s="293"/>
      <c r="AL70" s="293">
        <f t="shared" si="19"/>
        <v>0</v>
      </c>
      <c r="AM70" s="293"/>
      <c r="AN70" s="293"/>
      <c r="AO70" s="289"/>
    </row>
    <row r="71" s="269" customFormat="1" customHeight="1" spans="1:41">
      <c r="A71" s="294">
        <v>61</v>
      </c>
      <c r="B71" s="298" t="s">
        <v>308</v>
      </c>
      <c r="C71" s="289"/>
      <c r="D71" s="293">
        <f t="shared" si="2"/>
        <v>0</v>
      </c>
      <c r="E71" s="293">
        <f t="shared" si="3"/>
        <v>0</v>
      </c>
      <c r="F71" s="293"/>
      <c r="G71" s="293"/>
      <c r="H71" s="293"/>
      <c r="I71" s="293"/>
      <c r="J71" s="293"/>
      <c r="K71" s="293">
        <f t="shared" si="5"/>
        <v>0</v>
      </c>
      <c r="L71" s="292"/>
      <c r="M71" s="293">
        <f t="shared" si="7"/>
        <v>0</v>
      </c>
      <c r="N71" s="293"/>
      <c r="O71" s="293"/>
      <c r="P71" s="292"/>
      <c r="Q71" s="293">
        <f t="shared" si="8"/>
        <v>0</v>
      </c>
      <c r="R71" s="293">
        <f t="shared" si="9"/>
        <v>0</v>
      </c>
      <c r="S71" s="293"/>
      <c r="T71" s="293">
        <f t="shared" si="11"/>
        <v>0</v>
      </c>
      <c r="U71" s="293"/>
      <c r="V71" s="293"/>
      <c r="W71" s="293"/>
      <c r="X71" s="293">
        <f t="shared" si="12"/>
        <v>0</v>
      </c>
      <c r="Y71" s="293"/>
      <c r="Z71" s="293"/>
      <c r="AA71" s="293"/>
      <c r="AB71" s="293">
        <f t="shared" si="14"/>
        <v>0</v>
      </c>
      <c r="AC71" s="293"/>
      <c r="AD71" s="293"/>
      <c r="AE71" s="293">
        <f t="shared" si="16"/>
        <v>0</v>
      </c>
      <c r="AF71" s="293"/>
      <c r="AG71" s="293"/>
      <c r="AH71" s="293">
        <f t="shared" si="17"/>
        <v>0</v>
      </c>
      <c r="AI71" s="293"/>
      <c r="AJ71" s="293"/>
      <c r="AK71" s="293"/>
      <c r="AL71" s="293">
        <f t="shared" si="19"/>
        <v>0</v>
      </c>
      <c r="AM71" s="293"/>
      <c r="AN71" s="293"/>
      <c r="AO71" s="289"/>
    </row>
    <row r="72" s="269" customFormat="1" customHeight="1" spans="1:41">
      <c r="A72" s="294">
        <v>62</v>
      </c>
      <c r="B72" s="298" t="s">
        <v>309</v>
      </c>
      <c r="C72" s="289"/>
      <c r="D72" s="293">
        <f t="shared" si="2"/>
        <v>100</v>
      </c>
      <c r="E72" s="293">
        <f t="shared" si="3"/>
        <v>0</v>
      </c>
      <c r="F72" s="293"/>
      <c r="G72" s="293"/>
      <c r="H72" s="293"/>
      <c r="I72" s="293"/>
      <c r="J72" s="293"/>
      <c r="K72" s="293">
        <f t="shared" si="5"/>
        <v>0</v>
      </c>
      <c r="L72" s="292"/>
      <c r="M72" s="293">
        <f t="shared" si="7"/>
        <v>0</v>
      </c>
      <c r="N72" s="293"/>
      <c r="O72" s="293"/>
      <c r="P72" s="292"/>
      <c r="Q72" s="293">
        <f t="shared" si="8"/>
        <v>0</v>
      </c>
      <c r="R72" s="293">
        <f t="shared" si="9"/>
        <v>0</v>
      </c>
      <c r="S72" s="293"/>
      <c r="T72" s="293">
        <f t="shared" si="11"/>
        <v>0</v>
      </c>
      <c r="U72" s="293"/>
      <c r="V72" s="293"/>
      <c r="W72" s="293"/>
      <c r="X72" s="293">
        <f t="shared" si="12"/>
        <v>0</v>
      </c>
      <c r="Y72" s="293"/>
      <c r="Z72" s="293"/>
      <c r="AA72" s="293"/>
      <c r="AB72" s="293">
        <f t="shared" si="14"/>
        <v>0</v>
      </c>
      <c r="AC72" s="293"/>
      <c r="AD72" s="293"/>
      <c r="AE72" s="293">
        <f t="shared" si="16"/>
        <v>0</v>
      </c>
      <c r="AF72" s="293"/>
      <c r="AG72" s="293"/>
      <c r="AH72" s="293">
        <f t="shared" si="17"/>
        <v>0</v>
      </c>
      <c r="AI72" s="293"/>
      <c r="AJ72" s="293"/>
      <c r="AK72" s="293"/>
      <c r="AL72" s="293">
        <f t="shared" si="19"/>
        <v>100</v>
      </c>
      <c r="AM72" s="293">
        <v>100</v>
      </c>
      <c r="AN72" s="293"/>
      <c r="AO72" s="289"/>
    </row>
    <row r="73" s="269" customFormat="1" customHeight="1" spans="1:41">
      <c r="A73" s="294">
        <v>63</v>
      </c>
      <c r="B73" s="298" t="s">
        <v>310</v>
      </c>
      <c r="C73" s="289"/>
      <c r="D73" s="293">
        <f t="shared" si="2"/>
        <v>92790</v>
      </c>
      <c r="E73" s="293">
        <f t="shared" si="3"/>
        <v>0</v>
      </c>
      <c r="F73" s="293"/>
      <c r="G73" s="293"/>
      <c r="H73" s="293"/>
      <c r="I73" s="293"/>
      <c r="J73" s="293"/>
      <c r="K73" s="293">
        <f t="shared" si="5"/>
        <v>0</v>
      </c>
      <c r="L73" s="292"/>
      <c r="M73" s="293">
        <f t="shared" si="7"/>
        <v>0</v>
      </c>
      <c r="N73" s="293"/>
      <c r="O73" s="293"/>
      <c r="P73" s="292"/>
      <c r="Q73" s="293">
        <f t="shared" si="8"/>
        <v>92790</v>
      </c>
      <c r="R73" s="293">
        <f t="shared" si="9"/>
        <v>0</v>
      </c>
      <c r="S73" s="293"/>
      <c r="T73" s="293">
        <f t="shared" si="11"/>
        <v>0</v>
      </c>
      <c r="U73" s="293"/>
      <c r="V73" s="293"/>
      <c r="W73" s="293">
        <v>92790</v>
      </c>
      <c r="X73" s="293">
        <f t="shared" si="12"/>
        <v>0</v>
      </c>
      <c r="Y73" s="293"/>
      <c r="Z73" s="293"/>
      <c r="AA73" s="293"/>
      <c r="AB73" s="293">
        <f t="shared" si="14"/>
        <v>0</v>
      </c>
      <c r="AC73" s="293"/>
      <c r="AD73" s="293"/>
      <c r="AE73" s="293">
        <f t="shared" si="16"/>
        <v>0</v>
      </c>
      <c r="AF73" s="293"/>
      <c r="AG73" s="293"/>
      <c r="AH73" s="293">
        <f t="shared" si="17"/>
        <v>0</v>
      </c>
      <c r="AI73" s="293"/>
      <c r="AJ73" s="293"/>
      <c r="AK73" s="293"/>
      <c r="AL73" s="293">
        <f t="shared" si="19"/>
        <v>0</v>
      </c>
      <c r="AM73" s="293"/>
      <c r="AN73" s="293"/>
      <c r="AO73" s="289"/>
    </row>
    <row r="74" s="269" customFormat="1" customHeight="1" spans="1:41">
      <c r="A74" s="294">
        <v>64</v>
      </c>
      <c r="B74" s="295" t="s">
        <v>311</v>
      </c>
      <c r="C74" s="289"/>
      <c r="D74" s="293">
        <f t="shared" si="2"/>
        <v>2720</v>
      </c>
      <c r="E74" s="293">
        <f t="shared" si="3"/>
        <v>0</v>
      </c>
      <c r="F74" s="293">
        <f t="shared" ref="F74:J74" si="50">SUM(F75:F76)</f>
        <v>0</v>
      </c>
      <c r="G74" s="293">
        <f t="shared" si="50"/>
        <v>0</v>
      </c>
      <c r="H74" s="293">
        <f t="shared" si="50"/>
        <v>0</v>
      </c>
      <c r="I74" s="293">
        <f t="shared" si="50"/>
        <v>0</v>
      </c>
      <c r="J74" s="293">
        <f t="shared" si="50"/>
        <v>0</v>
      </c>
      <c r="K74" s="293">
        <f t="shared" si="5"/>
        <v>0</v>
      </c>
      <c r="L74" s="292">
        <f t="shared" ref="L74:P74" si="51">SUM(L75:L76)</f>
        <v>0</v>
      </c>
      <c r="M74" s="293">
        <f t="shared" si="7"/>
        <v>0</v>
      </c>
      <c r="N74" s="293">
        <f t="shared" si="51"/>
        <v>0</v>
      </c>
      <c r="O74" s="293">
        <f t="shared" si="51"/>
        <v>0</v>
      </c>
      <c r="P74" s="292">
        <f t="shared" si="51"/>
        <v>0</v>
      </c>
      <c r="Q74" s="293">
        <f t="shared" si="8"/>
        <v>1220</v>
      </c>
      <c r="R74" s="293">
        <f t="shared" si="9"/>
        <v>0</v>
      </c>
      <c r="S74" s="293">
        <f t="shared" ref="S74:W74" si="52">SUM(S75:S76)</f>
        <v>0</v>
      </c>
      <c r="T74" s="293">
        <f t="shared" si="11"/>
        <v>0</v>
      </c>
      <c r="U74" s="293">
        <f t="shared" si="52"/>
        <v>0</v>
      </c>
      <c r="V74" s="293">
        <f t="shared" si="52"/>
        <v>0</v>
      </c>
      <c r="W74" s="293">
        <f t="shared" si="52"/>
        <v>1220</v>
      </c>
      <c r="X74" s="293">
        <f t="shared" si="12"/>
        <v>0</v>
      </c>
      <c r="Y74" s="293">
        <f t="shared" ref="Y74:AA74" si="53">SUM(Y75:Y76)</f>
        <v>0</v>
      </c>
      <c r="Z74" s="293">
        <f t="shared" si="53"/>
        <v>0</v>
      </c>
      <c r="AA74" s="293">
        <f t="shared" si="53"/>
        <v>0</v>
      </c>
      <c r="AB74" s="293">
        <f t="shared" si="14"/>
        <v>0</v>
      </c>
      <c r="AC74" s="293">
        <f t="shared" ref="AC74:AG74" si="54">SUM(AC75:AC76)</f>
        <v>0</v>
      </c>
      <c r="AD74" s="293">
        <f t="shared" si="54"/>
        <v>0</v>
      </c>
      <c r="AE74" s="293">
        <f t="shared" si="16"/>
        <v>0</v>
      </c>
      <c r="AF74" s="293">
        <f t="shared" si="54"/>
        <v>0</v>
      </c>
      <c r="AG74" s="293">
        <f t="shared" si="54"/>
        <v>0</v>
      </c>
      <c r="AH74" s="293">
        <f t="shared" si="17"/>
        <v>0</v>
      </c>
      <c r="AI74" s="293">
        <f t="shared" ref="AI74:AK74" si="55">SUM(AI75:AI76)</f>
        <v>0</v>
      </c>
      <c r="AJ74" s="293">
        <f t="shared" si="55"/>
        <v>0</v>
      </c>
      <c r="AK74" s="293">
        <f t="shared" si="55"/>
        <v>0</v>
      </c>
      <c r="AL74" s="293">
        <f t="shared" si="19"/>
        <v>1500</v>
      </c>
      <c r="AM74" s="293">
        <f>SUM(AM75:AM76)</f>
        <v>0</v>
      </c>
      <c r="AN74" s="293">
        <f>SUM(AN75:AN76)</f>
        <v>1500</v>
      </c>
      <c r="AO74" s="289"/>
    </row>
    <row r="75" s="269" customFormat="1" ht="43.2" spans="1:41">
      <c r="A75" s="294">
        <v>65</v>
      </c>
      <c r="B75" s="296" t="s">
        <v>312</v>
      </c>
      <c r="C75" s="289"/>
      <c r="D75" s="293">
        <f t="shared" ref="D75:D138" si="56">E75+K75+Q75+X75+AB75+AE75+AH75+AK75+AL75</f>
        <v>1500</v>
      </c>
      <c r="E75" s="293">
        <f t="shared" ref="E75:E138" si="57">SUM(F75:J75)</f>
        <v>0</v>
      </c>
      <c r="F75" s="293"/>
      <c r="G75" s="293"/>
      <c r="H75" s="293"/>
      <c r="I75" s="293"/>
      <c r="J75" s="293"/>
      <c r="K75" s="293">
        <f t="shared" ref="K75:K138" si="58">L75+M75+P75</f>
        <v>0</v>
      </c>
      <c r="L75" s="292"/>
      <c r="M75" s="293">
        <f t="shared" ref="M75:M138" si="59">SUM(N75:O75)</f>
        <v>0</v>
      </c>
      <c r="N75" s="293"/>
      <c r="O75" s="293"/>
      <c r="P75" s="292"/>
      <c r="Q75" s="293">
        <f t="shared" ref="Q75:Q138" si="60">R75+W75</f>
        <v>0</v>
      </c>
      <c r="R75" s="293">
        <f t="shared" ref="R75:R138" si="61">S75+T75</f>
        <v>0</v>
      </c>
      <c r="S75" s="293"/>
      <c r="T75" s="293">
        <f t="shared" ref="T75:T138" si="62">SUM(U75:V75)</f>
        <v>0</v>
      </c>
      <c r="U75" s="293"/>
      <c r="V75" s="293"/>
      <c r="W75" s="293"/>
      <c r="X75" s="293">
        <f t="shared" ref="X75:X138" si="63">SUM(Y75:AA75)</f>
        <v>0</v>
      </c>
      <c r="Y75" s="293"/>
      <c r="Z75" s="293"/>
      <c r="AA75" s="293"/>
      <c r="AB75" s="293">
        <f t="shared" ref="AB75:AB138" si="64">SUM(AC75:AD75)</f>
        <v>0</v>
      </c>
      <c r="AC75" s="293"/>
      <c r="AD75" s="293"/>
      <c r="AE75" s="293">
        <f t="shared" ref="AE75:AE138" si="65">SUM(AF75:AG75)</f>
        <v>0</v>
      </c>
      <c r="AF75" s="293"/>
      <c r="AG75" s="293"/>
      <c r="AH75" s="293">
        <f t="shared" ref="AH75:AH138" si="66">SUM(AI75:AJ75)</f>
        <v>0</v>
      </c>
      <c r="AI75" s="293"/>
      <c r="AJ75" s="293"/>
      <c r="AK75" s="293"/>
      <c r="AL75" s="293">
        <f t="shared" ref="AL75:AL138" si="67">SUM(AM75:AN75)</f>
        <v>1500</v>
      </c>
      <c r="AM75" s="293"/>
      <c r="AN75" s="293">
        <v>1500</v>
      </c>
      <c r="AO75" s="310" t="s">
        <v>313</v>
      </c>
    </row>
    <row r="76" s="269" customFormat="1" customHeight="1" spans="1:41">
      <c r="A76" s="294">
        <v>66</v>
      </c>
      <c r="B76" s="296" t="s">
        <v>314</v>
      </c>
      <c r="C76" s="289"/>
      <c r="D76" s="293">
        <f t="shared" si="56"/>
        <v>1220</v>
      </c>
      <c r="E76" s="293">
        <f t="shared" si="57"/>
        <v>0</v>
      </c>
      <c r="F76" s="293"/>
      <c r="G76" s="293"/>
      <c r="H76" s="293"/>
      <c r="I76" s="293"/>
      <c r="J76" s="293"/>
      <c r="K76" s="293">
        <f t="shared" si="58"/>
        <v>0</v>
      </c>
      <c r="L76" s="292"/>
      <c r="M76" s="293">
        <f t="shared" si="59"/>
        <v>0</v>
      </c>
      <c r="N76" s="293"/>
      <c r="O76" s="293"/>
      <c r="P76" s="292"/>
      <c r="Q76" s="293">
        <f t="shared" si="60"/>
        <v>1220</v>
      </c>
      <c r="R76" s="293">
        <f t="shared" si="61"/>
        <v>0</v>
      </c>
      <c r="S76" s="293"/>
      <c r="T76" s="293">
        <f t="shared" si="62"/>
        <v>0</v>
      </c>
      <c r="U76" s="293"/>
      <c r="V76" s="293"/>
      <c r="W76" s="293">
        <v>1220</v>
      </c>
      <c r="X76" s="293">
        <f t="shared" si="63"/>
        <v>0</v>
      </c>
      <c r="Y76" s="293"/>
      <c r="Z76" s="293"/>
      <c r="AA76" s="293"/>
      <c r="AB76" s="293">
        <f t="shared" si="64"/>
        <v>0</v>
      </c>
      <c r="AC76" s="293"/>
      <c r="AD76" s="293"/>
      <c r="AE76" s="293">
        <f t="shared" si="65"/>
        <v>0</v>
      </c>
      <c r="AF76" s="293"/>
      <c r="AG76" s="293"/>
      <c r="AH76" s="293">
        <f t="shared" si="66"/>
        <v>0</v>
      </c>
      <c r="AI76" s="293"/>
      <c r="AJ76" s="293"/>
      <c r="AK76" s="293"/>
      <c r="AL76" s="293">
        <f t="shared" si="67"/>
        <v>0</v>
      </c>
      <c r="AM76" s="293"/>
      <c r="AN76" s="293"/>
      <c r="AO76" s="289"/>
    </row>
    <row r="77" s="269" customFormat="1" customHeight="1" spans="1:41">
      <c r="A77" s="294">
        <v>67</v>
      </c>
      <c r="B77" s="295" t="s">
        <v>315</v>
      </c>
      <c r="C77" s="289"/>
      <c r="D77" s="293">
        <f t="shared" si="56"/>
        <v>105278</v>
      </c>
      <c r="E77" s="293">
        <f t="shared" si="57"/>
        <v>30984</v>
      </c>
      <c r="F77" s="293">
        <f t="shared" ref="F77:J77" si="68">F78+F82+F85+F86+F87+F88</f>
        <v>25460</v>
      </c>
      <c r="G77" s="293">
        <f t="shared" si="68"/>
        <v>0</v>
      </c>
      <c r="H77" s="293">
        <f t="shared" si="68"/>
        <v>0</v>
      </c>
      <c r="I77" s="293">
        <f t="shared" si="68"/>
        <v>0</v>
      </c>
      <c r="J77" s="293">
        <f t="shared" si="68"/>
        <v>5524</v>
      </c>
      <c r="K77" s="293">
        <f t="shared" si="58"/>
        <v>9059</v>
      </c>
      <c r="L77" s="292">
        <f t="shared" ref="L77:P77" si="69">L78+L82+L85+L86+L87+L88</f>
        <v>6800</v>
      </c>
      <c r="M77" s="293">
        <f t="shared" si="59"/>
        <v>2259</v>
      </c>
      <c r="N77" s="293">
        <f t="shared" si="69"/>
        <v>2179</v>
      </c>
      <c r="O77" s="293">
        <f t="shared" si="69"/>
        <v>80</v>
      </c>
      <c r="P77" s="292">
        <f t="shared" si="69"/>
        <v>0</v>
      </c>
      <c r="Q77" s="293">
        <f t="shared" si="60"/>
        <v>63355</v>
      </c>
      <c r="R77" s="293">
        <f t="shared" si="61"/>
        <v>8470</v>
      </c>
      <c r="S77" s="293">
        <f t="shared" ref="S77:W77" si="70">S78+S82+S85+S86+S87+S88</f>
        <v>6400</v>
      </c>
      <c r="T77" s="293">
        <f t="shared" si="62"/>
        <v>2070</v>
      </c>
      <c r="U77" s="293">
        <f t="shared" si="70"/>
        <v>0</v>
      </c>
      <c r="V77" s="293">
        <f t="shared" si="70"/>
        <v>2070</v>
      </c>
      <c r="W77" s="293">
        <f t="shared" si="70"/>
        <v>54885</v>
      </c>
      <c r="X77" s="293">
        <f t="shared" si="63"/>
        <v>0</v>
      </c>
      <c r="Y77" s="293">
        <f t="shared" ref="Y77:AA77" si="71">Y78+Y82+Y85+Y86+Y87+Y88</f>
        <v>0</v>
      </c>
      <c r="Z77" s="293">
        <f t="shared" si="71"/>
        <v>0</v>
      </c>
      <c r="AA77" s="293">
        <f t="shared" si="71"/>
        <v>0</v>
      </c>
      <c r="AB77" s="293">
        <f t="shared" si="64"/>
        <v>0</v>
      </c>
      <c r="AC77" s="293">
        <f t="shared" ref="AC77:AG77" si="72">AC78+AC82+AC85+AC86+AC87+AC88</f>
        <v>0</v>
      </c>
      <c r="AD77" s="293">
        <f t="shared" si="72"/>
        <v>0</v>
      </c>
      <c r="AE77" s="293">
        <f t="shared" si="65"/>
        <v>0</v>
      </c>
      <c r="AF77" s="293">
        <f t="shared" si="72"/>
        <v>0</v>
      </c>
      <c r="AG77" s="293">
        <f t="shared" si="72"/>
        <v>0</v>
      </c>
      <c r="AH77" s="293">
        <f t="shared" si="66"/>
        <v>0</v>
      </c>
      <c r="AI77" s="293">
        <f t="shared" ref="AI77:AK77" si="73">AI78+AI82+AI85+AI86+AI87+AI88</f>
        <v>0</v>
      </c>
      <c r="AJ77" s="293">
        <f t="shared" si="73"/>
        <v>0</v>
      </c>
      <c r="AK77" s="293">
        <f t="shared" si="73"/>
        <v>0</v>
      </c>
      <c r="AL77" s="293">
        <f t="shared" si="67"/>
        <v>1880</v>
      </c>
      <c r="AM77" s="293">
        <f>AM78+AM82+AM85+AM86+AM87+AM88</f>
        <v>0</v>
      </c>
      <c r="AN77" s="293">
        <f>AN78+AN82+AN85+AN86+AN87+AN88</f>
        <v>1880</v>
      </c>
      <c r="AO77" s="289"/>
    </row>
    <row r="78" s="269" customFormat="1" customHeight="1" spans="1:41">
      <c r="A78" s="294">
        <v>68</v>
      </c>
      <c r="B78" s="296" t="s">
        <v>316</v>
      </c>
      <c r="C78" s="289"/>
      <c r="D78" s="293">
        <f t="shared" si="56"/>
        <v>2000</v>
      </c>
      <c r="E78" s="293">
        <f t="shared" si="57"/>
        <v>0</v>
      </c>
      <c r="F78" s="293">
        <f t="shared" ref="F78:J78" si="74">SUM(F79:F81)</f>
        <v>0</v>
      </c>
      <c r="G78" s="293">
        <f t="shared" si="74"/>
        <v>0</v>
      </c>
      <c r="H78" s="293">
        <f t="shared" si="74"/>
        <v>0</v>
      </c>
      <c r="I78" s="293">
        <f t="shared" si="74"/>
        <v>0</v>
      </c>
      <c r="J78" s="293">
        <f t="shared" si="74"/>
        <v>0</v>
      </c>
      <c r="K78" s="293">
        <f t="shared" si="58"/>
        <v>0</v>
      </c>
      <c r="L78" s="292">
        <f t="shared" ref="L78:P78" si="75">SUM(L79:L81)</f>
        <v>0</v>
      </c>
      <c r="M78" s="293">
        <f t="shared" si="59"/>
        <v>0</v>
      </c>
      <c r="N78" s="293">
        <f t="shared" si="75"/>
        <v>0</v>
      </c>
      <c r="O78" s="293">
        <f t="shared" si="75"/>
        <v>0</v>
      </c>
      <c r="P78" s="292">
        <f t="shared" si="75"/>
        <v>0</v>
      </c>
      <c r="Q78" s="293">
        <f t="shared" si="60"/>
        <v>120</v>
      </c>
      <c r="R78" s="293">
        <f t="shared" si="61"/>
        <v>120</v>
      </c>
      <c r="S78" s="293">
        <f t="shared" ref="S78:W78" si="76">SUM(S79:S81)</f>
        <v>0</v>
      </c>
      <c r="T78" s="293">
        <f t="shared" si="62"/>
        <v>120</v>
      </c>
      <c r="U78" s="293">
        <f t="shared" si="76"/>
        <v>0</v>
      </c>
      <c r="V78" s="293">
        <f t="shared" si="76"/>
        <v>120</v>
      </c>
      <c r="W78" s="293">
        <f t="shared" si="76"/>
        <v>0</v>
      </c>
      <c r="X78" s="293">
        <f t="shared" si="63"/>
        <v>0</v>
      </c>
      <c r="Y78" s="293">
        <f t="shared" ref="Y78:AA78" si="77">SUM(Y79:Y81)</f>
        <v>0</v>
      </c>
      <c r="Z78" s="293">
        <f t="shared" si="77"/>
        <v>0</v>
      </c>
      <c r="AA78" s="293">
        <f t="shared" si="77"/>
        <v>0</v>
      </c>
      <c r="AB78" s="293">
        <f t="shared" si="64"/>
        <v>0</v>
      </c>
      <c r="AC78" s="293">
        <f t="shared" ref="AC78:AG78" si="78">SUM(AC79:AC81)</f>
        <v>0</v>
      </c>
      <c r="AD78" s="293">
        <f t="shared" si="78"/>
        <v>0</v>
      </c>
      <c r="AE78" s="293">
        <f t="shared" si="65"/>
        <v>0</v>
      </c>
      <c r="AF78" s="293">
        <f t="shared" si="78"/>
        <v>0</v>
      </c>
      <c r="AG78" s="293">
        <f t="shared" si="78"/>
        <v>0</v>
      </c>
      <c r="AH78" s="293">
        <f t="shared" si="66"/>
        <v>0</v>
      </c>
      <c r="AI78" s="293">
        <f t="shared" ref="AI78:AK78" si="79">SUM(AI79:AI81)</f>
        <v>0</v>
      </c>
      <c r="AJ78" s="293">
        <f t="shared" si="79"/>
        <v>0</v>
      </c>
      <c r="AK78" s="293">
        <f t="shared" si="79"/>
        <v>0</v>
      </c>
      <c r="AL78" s="293">
        <f t="shared" si="67"/>
        <v>1880</v>
      </c>
      <c r="AM78" s="293">
        <f>SUM(AM79:AM81)</f>
        <v>0</v>
      </c>
      <c r="AN78" s="293">
        <f>SUM(AN79:AN81)</f>
        <v>1880</v>
      </c>
      <c r="AO78" s="289"/>
    </row>
    <row r="79" s="269" customFormat="1" customHeight="1" spans="1:41">
      <c r="A79" s="294">
        <v>69</v>
      </c>
      <c r="B79" s="298" t="s">
        <v>317</v>
      </c>
      <c r="C79" s="289"/>
      <c r="D79" s="293">
        <f t="shared" si="56"/>
        <v>2000</v>
      </c>
      <c r="E79" s="293">
        <f t="shared" si="57"/>
        <v>0</v>
      </c>
      <c r="F79" s="293"/>
      <c r="G79" s="293"/>
      <c r="H79" s="293"/>
      <c r="I79" s="293"/>
      <c r="J79" s="293"/>
      <c r="K79" s="293">
        <f t="shared" si="58"/>
        <v>0</v>
      </c>
      <c r="L79" s="292"/>
      <c r="M79" s="293">
        <f t="shared" si="59"/>
        <v>0</v>
      </c>
      <c r="N79" s="293"/>
      <c r="O79" s="293"/>
      <c r="P79" s="292"/>
      <c r="Q79" s="293">
        <f t="shared" si="60"/>
        <v>120</v>
      </c>
      <c r="R79" s="293">
        <f t="shared" si="61"/>
        <v>120</v>
      </c>
      <c r="S79" s="293"/>
      <c r="T79" s="293">
        <f t="shared" si="62"/>
        <v>120</v>
      </c>
      <c r="U79" s="293"/>
      <c r="V79" s="293">
        <v>120</v>
      </c>
      <c r="W79" s="293"/>
      <c r="X79" s="293">
        <f t="shared" si="63"/>
        <v>0</v>
      </c>
      <c r="Y79" s="293"/>
      <c r="Z79" s="293"/>
      <c r="AA79" s="293"/>
      <c r="AB79" s="293">
        <f t="shared" si="64"/>
        <v>0</v>
      </c>
      <c r="AC79" s="293"/>
      <c r="AD79" s="293"/>
      <c r="AE79" s="293">
        <f t="shared" si="65"/>
        <v>0</v>
      </c>
      <c r="AF79" s="293"/>
      <c r="AG79" s="293"/>
      <c r="AH79" s="293">
        <f t="shared" si="66"/>
        <v>0</v>
      </c>
      <c r="AI79" s="293"/>
      <c r="AJ79" s="293"/>
      <c r="AK79" s="293"/>
      <c r="AL79" s="293">
        <f t="shared" si="67"/>
        <v>1880</v>
      </c>
      <c r="AM79" s="293"/>
      <c r="AN79" s="293">
        <v>1880</v>
      </c>
      <c r="AO79" s="310" t="s">
        <v>318</v>
      </c>
    </row>
    <row r="80" s="269" customFormat="1" customHeight="1" spans="1:41">
      <c r="A80" s="294">
        <v>70</v>
      </c>
      <c r="B80" s="298" t="s">
        <v>319</v>
      </c>
      <c r="C80" s="289"/>
      <c r="D80" s="293">
        <f t="shared" si="56"/>
        <v>0</v>
      </c>
      <c r="E80" s="293">
        <f t="shared" si="57"/>
        <v>0</v>
      </c>
      <c r="F80" s="293"/>
      <c r="G80" s="293"/>
      <c r="H80" s="293"/>
      <c r="I80" s="293"/>
      <c r="J80" s="293"/>
      <c r="K80" s="293">
        <f t="shared" si="58"/>
        <v>0</v>
      </c>
      <c r="L80" s="292"/>
      <c r="M80" s="293">
        <f t="shared" si="59"/>
        <v>0</v>
      </c>
      <c r="N80" s="293"/>
      <c r="O80" s="293"/>
      <c r="P80" s="292"/>
      <c r="Q80" s="293">
        <f t="shared" si="60"/>
        <v>0</v>
      </c>
      <c r="R80" s="293">
        <f t="shared" si="61"/>
        <v>0</v>
      </c>
      <c r="S80" s="293"/>
      <c r="T80" s="293">
        <f t="shared" si="62"/>
        <v>0</v>
      </c>
      <c r="U80" s="293"/>
      <c r="V80" s="293"/>
      <c r="W80" s="293"/>
      <c r="X80" s="293">
        <f t="shared" si="63"/>
        <v>0</v>
      </c>
      <c r="Y80" s="293"/>
      <c r="Z80" s="293"/>
      <c r="AA80" s="293"/>
      <c r="AB80" s="293">
        <f t="shared" si="64"/>
        <v>0</v>
      </c>
      <c r="AC80" s="293"/>
      <c r="AD80" s="293"/>
      <c r="AE80" s="293">
        <f t="shared" si="65"/>
        <v>0</v>
      </c>
      <c r="AF80" s="293"/>
      <c r="AG80" s="293"/>
      <c r="AH80" s="293">
        <f t="shared" si="66"/>
        <v>0</v>
      </c>
      <c r="AI80" s="293"/>
      <c r="AJ80" s="293"/>
      <c r="AK80" s="293"/>
      <c r="AL80" s="293">
        <f t="shared" si="67"/>
        <v>0</v>
      </c>
      <c r="AM80" s="293"/>
      <c r="AN80" s="293"/>
      <c r="AO80" s="289"/>
    </row>
    <row r="81" s="269" customFormat="1" customHeight="1" spans="1:41">
      <c r="A81" s="294">
        <v>71</v>
      </c>
      <c r="B81" s="298" t="s">
        <v>320</v>
      </c>
      <c r="C81" s="289"/>
      <c r="D81" s="293">
        <f t="shared" si="56"/>
        <v>0</v>
      </c>
      <c r="E81" s="293">
        <f t="shared" si="57"/>
        <v>0</v>
      </c>
      <c r="F81" s="293"/>
      <c r="G81" s="293"/>
      <c r="H81" s="293"/>
      <c r="I81" s="293"/>
      <c r="J81" s="293"/>
      <c r="K81" s="293">
        <f t="shared" si="58"/>
        <v>0</v>
      </c>
      <c r="L81" s="292"/>
      <c r="M81" s="293">
        <f t="shared" si="59"/>
        <v>0</v>
      </c>
      <c r="N81" s="293"/>
      <c r="O81" s="293"/>
      <c r="P81" s="292"/>
      <c r="Q81" s="293">
        <f t="shared" si="60"/>
        <v>0</v>
      </c>
      <c r="R81" s="293">
        <f t="shared" si="61"/>
        <v>0</v>
      </c>
      <c r="S81" s="293"/>
      <c r="T81" s="293">
        <f t="shared" si="62"/>
        <v>0</v>
      </c>
      <c r="U81" s="293"/>
      <c r="V81" s="293"/>
      <c r="W81" s="293"/>
      <c r="X81" s="293">
        <f t="shared" si="63"/>
        <v>0</v>
      </c>
      <c r="Y81" s="293"/>
      <c r="Z81" s="293"/>
      <c r="AA81" s="293"/>
      <c r="AB81" s="293">
        <f t="shared" si="64"/>
        <v>0</v>
      </c>
      <c r="AC81" s="293"/>
      <c r="AD81" s="293"/>
      <c r="AE81" s="293">
        <f t="shared" si="65"/>
        <v>0</v>
      </c>
      <c r="AF81" s="293"/>
      <c r="AG81" s="293"/>
      <c r="AH81" s="293">
        <f t="shared" si="66"/>
        <v>0</v>
      </c>
      <c r="AI81" s="293"/>
      <c r="AJ81" s="293"/>
      <c r="AK81" s="293"/>
      <c r="AL81" s="293">
        <f t="shared" si="67"/>
        <v>0</v>
      </c>
      <c r="AM81" s="293"/>
      <c r="AN81" s="293"/>
      <c r="AO81" s="289"/>
    </row>
    <row r="82" s="269" customFormat="1" customHeight="1" spans="1:41">
      <c r="A82" s="294">
        <v>72</v>
      </c>
      <c r="B82" s="296" t="s">
        <v>321</v>
      </c>
      <c r="C82" s="289"/>
      <c r="D82" s="293">
        <f t="shared" si="56"/>
        <v>42851</v>
      </c>
      <c r="E82" s="293">
        <f t="shared" si="57"/>
        <v>27161</v>
      </c>
      <c r="F82" s="293">
        <f t="shared" ref="F82:J82" si="80">SUM(F83:F84)</f>
        <v>21805</v>
      </c>
      <c r="G82" s="293">
        <f t="shared" si="80"/>
        <v>0</v>
      </c>
      <c r="H82" s="293">
        <f t="shared" si="80"/>
        <v>0</v>
      </c>
      <c r="I82" s="293">
        <f t="shared" si="80"/>
        <v>0</v>
      </c>
      <c r="J82" s="293">
        <f t="shared" si="80"/>
        <v>5356</v>
      </c>
      <c r="K82" s="293">
        <f t="shared" si="58"/>
        <v>7540</v>
      </c>
      <c r="L82" s="292">
        <f t="shared" ref="L82:P82" si="81">SUM(L83:L84)</f>
        <v>5625</v>
      </c>
      <c r="M82" s="293">
        <f t="shared" si="59"/>
        <v>1915</v>
      </c>
      <c r="N82" s="293">
        <f t="shared" si="81"/>
        <v>1850</v>
      </c>
      <c r="O82" s="293">
        <f t="shared" si="81"/>
        <v>65</v>
      </c>
      <c r="P82" s="292">
        <f t="shared" si="81"/>
        <v>0</v>
      </c>
      <c r="Q82" s="293">
        <f t="shared" si="60"/>
        <v>8150</v>
      </c>
      <c r="R82" s="293">
        <f t="shared" si="61"/>
        <v>8150</v>
      </c>
      <c r="S82" s="293">
        <f t="shared" ref="S82:W82" si="82">SUM(S83:S84)</f>
        <v>6200</v>
      </c>
      <c r="T82" s="293">
        <f t="shared" si="62"/>
        <v>1950</v>
      </c>
      <c r="U82" s="293">
        <f t="shared" si="82"/>
        <v>0</v>
      </c>
      <c r="V82" s="293">
        <f t="shared" si="82"/>
        <v>1950</v>
      </c>
      <c r="W82" s="293">
        <f t="shared" si="82"/>
        <v>0</v>
      </c>
      <c r="X82" s="293">
        <f t="shared" si="63"/>
        <v>0</v>
      </c>
      <c r="Y82" s="293">
        <f t="shared" ref="Y82:AA82" si="83">SUM(Y83:Y84)</f>
        <v>0</v>
      </c>
      <c r="Z82" s="293">
        <f t="shared" si="83"/>
        <v>0</v>
      </c>
      <c r="AA82" s="293">
        <f t="shared" si="83"/>
        <v>0</v>
      </c>
      <c r="AB82" s="293">
        <f t="shared" si="64"/>
        <v>0</v>
      </c>
      <c r="AC82" s="293">
        <f t="shared" ref="AC82:AG82" si="84">SUM(AC83:AC84)</f>
        <v>0</v>
      </c>
      <c r="AD82" s="293">
        <f t="shared" si="84"/>
        <v>0</v>
      </c>
      <c r="AE82" s="293">
        <f t="shared" si="65"/>
        <v>0</v>
      </c>
      <c r="AF82" s="293">
        <f t="shared" si="84"/>
        <v>0</v>
      </c>
      <c r="AG82" s="293">
        <f t="shared" si="84"/>
        <v>0</v>
      </c>
      <c r="AH82" s="293">
        <f t="shared" si="66"/>
        <v>0</v>
      </c>
      <c r="AI82" s="293">
        <f t="shared" ref="AI82:AK82" si="85">SUM(AI83:AI84)</f>
        <v>0</v>
      </c>
      <c r="AJ82" s="293">
        <f t="shared" si="85"/>
        <v>0</v>
      </c>
      <c r="AK82" s="293">
        <f t="shared" si="85"/>
        <v>0</v>
      </c>
      <c r="AL82" s="293">
        <f t="shared" si="67"/>
        <v>0</v>
      </c>
      <c r="AM82" s="293">
        <f>SUM(AM83:AM84)</f>
        <v>0</v>
      </c>
      <c r="AN82" s="293">
        <f>SUM(AN83:AN84)</f>
        <v>0</v>
      </c>
      <c r="AO82" s="289"/>
    </row>
    <row r="83" s="269" customFormat="1" ht="54" spans="1:41">
      <c r="A83" s="294">
        <v>73</v>
      </c>
      <c r="B83" s="298" t="s">
        <v>322</v>
      </c>
      <c r="C83" s="289" t="s">
        <v>323</v>
      </c>
      <c r="D83" s="293">
        <f t="shared" si="56"/>
        <v>35665</v>
      </c>
      <c r="E83" s="293">
        <f t="shared" si="57"/>
        <v>22860</v>
      </c>
      <c r="F83" s="293">
        <f>15535+2830</f>
        <v>18365</v>
      </c>
      <c r="G83" s="293"/>
      <c r="H83" s="293"/>
      <c r="I83" s="293"/>
      <c r="J83" s="293">
        <v>4495</v>
      </c>
      <c r="K83" s="293">
        <f t="shared" si="58"/>
        <v>6305</v>
      </c>
      <c r="L83" s="292">
        <v>4700</v>
      </c>
      <c r="M83" s="293">
        <f t="shared" si="59"/>
        <v>1605</v>
      </c>
      <c r="N83" s="293">
        <v>1555</v>
      </c>
      <c r="O83" s="293">
        <v>50</v>
      </c>
      <c r="P83" s="292"/>
      <c r="Q83" s="293">
        <f t="shared" si="60"/>
        <v>6500</v>
      </c>
      <c r="R83" s="293">
        <f t="shared" si="61"/>
        <v>6500</v>
      </c>
      <c r="S83" s="293">
        <v>6200</v>
      </c>
      <c r="T83" s="293">
        <f t="shared" si="62"/>
        <v>300</v>
      </c>
      <c r="U83" s="293"/>
      <c r="V83" s="293">
        <v>300</v>
      </c>
      <c r="W83" s="293"/>
      <c r="X83" s="293">
        <f t="shared" si="63"/>
        <v>0</v>
      </c>
      <c r="Y83" s="293"/>
      <c r="Z83" s="293"/>
      <c r="AA83" s="293"/>
      <c r="AB83" s="293">
        <f t="shared" si="64"/>
        <v>0</v>
      </c>
      <c r="AC83" s="293"/>
      <c r="AD83" s="293"/>
      <c r="AE83" s="293">
        <f t="shared" si="65"/>
        <v>0</v>
      </c>
      <c r="AF83" s="293"/>
      <c r="AG83" s="293"/>
      <c r="AH83" s="293">
        <f t="shared" si="66"/>
        <v>0</v>
      </c>
      <c r="AI83" s="293"/>
      <c r="AJ83" s="293"/>
      <c r="AK83" s="293"/>
      <c r="AL83" s="293">
        <f t="shared" si="67"/>
        <v>0</v>
      </c>
      <c r="AM83" s="293"/>
      <c r="AN83" s="293"/>
      <c r="AO83" s="310" t="s">
        <v>324</v>
      </c>
    </row>
    <row r="84" s="269" customFormat="1" ht="34" customHeight="1" spans="1:41">
      <c r="A84" s="294">
        <v>74</v>
      </c>
      <c r="B84" s="298" t="s">
        <v>325</v>
      </c>
      <c r="C84" s="289" t="s">
        <v>326</v>
      </c>
      <c r="D84" s="293">
        <f t="shared" si="56"/>
        <v>7186</v>
      </c>
      <c r="E84" s="293">
        <f t="shared" si="57"/>
        <v>4301</v>
      </c>
      <c r="F84" s="293">
        <f>2910+530</f>
        <v>3440</v>
      </c>
      <c r="G84" s="293"/>
      <c r="H84" s="293"/>
      <c r="I84" s="293"/>
      <c r="J84" s="293">
        <v>861</v>
      </c>
      <c r="K84" s="293">
        <f t="shared" si="58"/>
        <v>1235</v>
      </c>
      <c r="L84" s="292">
        <v>925</v>
      </c>
      <c r="M84" s="293">
        <f t="shared" si="59"/>
        <v>310</v>
      </c>
      <c r="N84" s="293">
        <v>295</v>
      </c>
      <c r="O84" s="293">
        <v>15</v>
      </c>
      <c r="P84" s="292"/>
      <c r="Q84" s="293">
        <f t="shared" si="60"/>
        <v>1650</v>
      </c>
      <c r="R84" s="293">
        <f t="shared" si="61"/>
        <v>1650</v>
      </c>
      <c r="S84" s="293"/>
      <c r="T84" s="293">
        <f t="shared" si="62"/>
        <v>1650</v>
      </c>
      <c r="U84" s="293"/>
      <c r="V84" s="293">
        <v>1650</v>
      </c>
      <c r="W84" s="293"/>
      <c r="X84" s="293">
        <f t="shared" si="63"/>
        <v>0</v>
      </c>
      <c r="Y84" s="293"/>
      <c r="Z84" s="293"/>
      <c r="AA84" s="293"/>
      <c r="AB84" s="293">
        <f t="shared" si="64"/>
        <v>0</v>
      </c>
      <c r="AC84" s="293"/>
      <c r="AD84" s="293"/>
      <c r="AE84" s="293">
        <f t="shared" si="65"/>
        <v>0</v>
      </c>
      <c r="AF84" s="293"/>
      <c r="AG84" s="293"/>
      <c r="AH84" s="293">
        <f t="shared" si="66"/>
        <v>0</v>
      </c>
      <c r="AI84" s="293"/>
      <c r="AJ84" s="293"/>
      <c r="AK84" s="293"/>
      <c r="AL84" s="293">
        <f t="shared" si="67"/>
        <v>0</v>
      </c>
      <c r="AM84" s="293"/>
      <c r="AN84" s="293"/>
      <c r="AO84" s="310" t="s">
        <v>327</v>
      </c>
    </row>
    <row r="85" s="269" customFormat="1" customHeight="1" spans="1:41">
      <c r="A85" s="294">
        <v>75</v>
      </c>
      <c r="B85" s="296" t="s">
        <v>328</v>
      </c>
      <c r="C85" s="289" t="s">
        <v>329</v>
      </c>
      <c r="D85" s="293">
        <f t="shared" si="56"/>
        <v>0</v>
      </c>
      <c r="E85" s="293">
        <f t="shared" si="57"/>
        <v>0</v>
      </c>
      <c r="F85" s="293"/>
      <c r="G85" s="293"/>
      <c r="H85" s="293"/>
      <c r="I85" s="293"/>
      <c r="J85" s="293"/>
      <c r="K85" s="293">
        <f t="shared" si="58"/>
        <v>0</v>
      </c>
      <c r="L85" s="292"/>
      <c r="M85" s="293">
        <f t="shared" si="59"/>
        <v>0</v>
      </c>
      <c r="N85" s="293"/>
      <c r="O85" s="293"/>
      <c r="P85" s="292"/>
      <c r="Q85" s="293">
        <f t="shared" si="60"/>
        <v>0</v>
      </c>
      <c r="R85" s="293">
        <f t="shared" si="61"/>
        <v>0</v>
      </c>
      <c r="S85" s="293"/>
      <c r="T85" s="293">
        <f t="shared" si="62"/>
        <v>0</v>
      </c>
      <c r="U85" s="293"/>
      <c r="V85" s="293"/>
      <c r="W85" s="293"/>
      <c r="X85" s="293">
        <f t="shared" si="63"/>
        <v>0</v>
      </c>
      <c r="Y85" s="293"/>
      <c r="Z85" s="293"/>
      <c r="AA85" s="293"/>
      <c r="AB85" s="293">
        <f t="shared" si="64"/>
        <v>0</v>
      </c>
      <c r="AC85" s="293"/>
      <c r="AD85" s="293"/>
      <c r="AE85" s="293">
        <f t="shared" si="65"/>
        <v>0</v>
      </c>
      <c r="AF85" s="293"/>
      <c r="AG85" s="293"/>
      <c r="AH85" s="293">
        <f t="shared" si="66"/>
        <v>0</v>
      </c>
      <c r="AI85" s="293"/>
      <c r="AJ85" s="293"/>
      <c r="AK85" s="293"/>
      <c r="AL85" s="293">
        <f t="shared" si="67"/>
        <v>0</v>
      </c>
      <c r="AM85" s="293"/>
      <c r="AN85" s="293"/>
      <c r="AO85" s="289"/>
    </row>
    <row r="86" s="269" customFormat="1" customHeight="1" spans="1:41">
      <c r="A86" s="294">
        <v>76</v>
      </c>
      <c r="B86" s="296" t="s">
        <v>330</v>
      </c>
      <c r="C86" s="289" t="s">
        <v>331</v>
      </c>
      <c r="D86" s="293">
        <f t="shared" si="56"/>
        <v>0</v>
      </c>
      <c r="E86" s="293">
        <f t="shared" si="57"/>
        <v>0</v>
      </c>
      <c r="F86" s="293"/>
      <c r="G86" s="293"/>
      <c r="H86" s="293"/>
      <c r="I86" s="293"/>
      <c r="J86" s="293"/>
      <c r="K86" s="293">
        <f t="shared" si="58"/>
        <v>0</v>
      </c>
      <c r="L86" s="292"/>
      <c r="M86" s="293">
        <f t="shared" si="59"/>
        <v>0</v>
      </c>
      <c r="N86" s="293"/>
      <c r="O86" s="293"/>
      <c r="P86" s="292"/>
      <c r="Q86" s="293">
        <f t="shared" si="60"/>
        <v>0</v>
      </c>
      <c r="R86" s="293">
        <f t="shared" si="61"/>
        <v>0</v>
      </c>
      <c r="S86" s="293"/>
      <c r="T86" s="293">
        <f t="shared" si="62"/>
        <v>0</v>
      </c>
      <c r="U86" s="293"/>
      <c r="V86" s="293"/>
      <c r="W86" s="293"/>
      <c r="X86" s="293">
        <f t="shared" si="63"/>
        <v>0</v>
      </c>
      <c r="Y86" s="293"/>
      <c r="Z86" s="293"/>
      <c r="AA86" s="293"/>
      <c r="AB86" s="293">
        <f t="shared" si="64"/>
        <v>0</v>
      </c>
      <c r="AC86" s="293"/>
      <c r="AD86" s="293"/>
      <c r="AE86" s="293">
        <f t="shared" si="65"/>
        <v>0</v>
      </c>
      <c r="AF86" s="293"/>
      <c r="AG86" s="293"/>
      <c r="AH86" s="293">
        <f t="shared" si="66"/>
        <v>0</v>
      </c>
      <c r="AI86" s="293"/>
      <c r="AJ86" s="293"/>
      <c r="AK86" s="293"/>
      <c r="AL86" s="293">
        <f t="shared" si="67"/>
        <v>0</v>
      </c>
      <c r="AM86" s="293"/>
      <c r="AN86" s="293"/>
      <c r="AO86" s="289"/>
    </row>
    <row r="87" s="269" customFormat="1" customHeight="1" spans="1:41">
      <c r="A87" s="294">
        <v>77</v>
      </c>
      <c r="B87" s="296" t="s">
        <v>332</v>
      </c>
      <c r="C87" s="289" t="s">
        <v>333</v>
      </c>
      <c r="D87" s="293">
        <f t="shared" si="56"/>
        <v>5542</v>
      </c>
      <c r="E87" s="293">
        <f t="shared" si="57"/>
        <v>3823</v>
      </c>
      <c r="F87" s="293">
        <f>2975+680</f>
        <v>3655</v>
      </c>
      <c r="G87" s="293"/>
      <c r="H87" s="293"/>
      <c r="I87" s="293"/>
      <c r="J87" s="293">
        <v>168</v>
      </c>
      <c r="K87" s="293">
        <f t="shared" si="58"/>
        <v>1519</v>
      </c>
      <c r="L87" s="292">
        <v>1175</v>
      </c>
      <c r="M87" s="293">
        <f t="shared" si="59"/>
        <v>344</v>
      </c>
      <c r="N87" s="293">
        <v>329</v>
      </c>
      <c r="O87" s="293">
        <v>15</v>
      </c>
      <c r="P87" s="292"/>
      <c r="Q87" s="293">
        <f t="shared" si="60"/>
        <v>200</v>
      </c>
      <c r="R87" s="293">
        <f t="shared" si="61"/>
        <v>200</v>
      </c>
      <c r="S87" s="293">
        <v>200</v>
      </c>
      <c r="T87" s="293">
        <f t="shared" si="62"/>
        <v>0</v>
      </c>
      <c r="U87" s="293"/>
      <c r="V87" s="293"/>
      <c r="W87" s="293"/>
      <c r="X87" s="293">
        <f t="shared" si="63"/>
        <v>0</v>
      </c>
      <c r="Y87" s="293"/>
      <c r="Z87" s="293"/>
      <c r="AA87" s="293"/>
      <c r="AB87" s="293">
        <f t="shared" si="64"/>
        <v>0</v>
      </c>
      <c r="AC87" s="293"/>
      <c r="AD87" s="293"/>
      <c r="AE87" s="293">
        <f t="shared" si="65"/>
        <v>0</v>
      </c>
      <c r="AF87" s="293"/>
      <c r="AG87" s="293"/>
      <c r="AH87" s="293">
        <f t="shared" si="66"/>
        <v>0</v>
      </c>
      <c r="AI87" s="293"/>
      <c r="AJ87" s="293"/>
      <c r="AK87" s="293"/>
      <c r="AL87" s="293">
        <f t="shared" si="67"/>
        <v>0</v>
      </c>
      <c r="AM87" s="293"/>
      <c r="AN87" s="293"/>
      <c r="AO87" s="289" t="s">
        <v>334</v>
      </c>
    </row>
    <row r="88" s="269" customFormat="1" customHeight="1" spans="1:41">
      <c r="A88" s="294">
        <v>78</v>
      </c>
      <c r="B88" s="296" t="s">
        <v>335</v>
      </c>
      <c r="C88" s="289"/>
      <c r="D88" s="293">
        <f t="shared" si="56"/>
        <v>54885</v>
      </c>
      <c r="E88" s="293">
        <f t="shared" si="57"/>
        <v>0</v>
      </c>
      <c r="F88" s="293">
        <f t="shared" ref="F88:J88" si="86">SUM(F89:F90)</f>
        <v>0</v>
      </c>
      <c r="G88" s="293">
        <f t="shared" si="86"/>
        <v>0</v>
      </c>
      <c r="H88" s="293">
        <f t="shared" si="86"/>
        <v>0</v>
      </c>
      <c r="I88" s="293">
        <f t="shared" si="86"/>
        <v>0</v>
      </c>
      <c r="J88" s="293">
        <f t="shared" si="86"/>
        <v>0</v>
      </c>
      <c r="K88" s="293">
        <f t="shared" si="58"/>
        <v>0</v>
      </c>
      <c r="L88" s="292">
        <f t="shared" ref="L88:P88" si="87">SUM(L89:L90)</f>
        <v>0</v>
      </c>
      <c r="M88" s="293">
        <f t="shared" si="59"/>
        <v>0</v>
      </c>
      <c r="N88" s="293">
        <f t="shared" si="87"/>
        <v>0</v>
      </c>
      <c r="O88" s="293">
        <f t="shared" si="87"/>
        <v>0</v>
      </c>
      <c r="P88" s="292">
        <f t="shared" si="87"/>
        <v>0</v>
      </c>
      <c r="Q88" s="293">
        <f t="shared" si="60"/>
        <v>54885</v>
      </c>
      <c r="R88" s="293">
        <f t="shared" si="61"/>
        <v>0</v>
      </c>
      <c r="S88" s="293">
        <f t="shared" ref="S88:W88" si="88">SUM(S89:S90)</f>
        <v>0</v>
      </c>
      <c r="T88" s="293">
        <f t="shared" si="62"/>
        <v>0</v>
      </c>
      <c r="U88" s="293">
        <f t="shared" si="88"/>
        <v>0</v>
      </c>
      <c r="V88" s="293">
        <f t="shared" si="88"/>
        <v>0</v>
      </c>
      <c r="W88" s="293">
        <f t="shared" si="88"/>
        <v>54885</v>
      </c>
      <c r="X88" s="293">
        <f t="shared" si="63"/>
        <v>0</v>
      </c>
      <c r="Y88" s="293">
        <f t="shared" ref="Y88:AA88" si="89">SUM(Y89:Y90)</f>
        <v>0</v>
      </c>
      <c r="Z88" s="293">
        <f t="shared" si="89"/>
        <v>0</v>
      </c>
      <c r="AA88" s="293">
        <f t="shared" si="89"/>
        <v>0</v>
      </c>
      <c r="AB88" s="293">
        <f t="shared" si="64"/>
        <v>0</v>
      </c>
      <c r="AC88" s="293">
        <f t="shared" ref="AC88:AG88" si="90">SUM(AC89:AC90)</f>
        <v>0</v>
      </c>
      <c r="AD88" s="293">
        <f t="shared" si="90"/>
        <v>0</v>
      </c>
      <c r="AE88" s="293">
        <f t="shared" si="65"/>
        <v>0</v>
      </c>
      <c r="AF88" s="293">
        <f t="shared" si="90"/>
        <v>0</v>
      </c>
      <c r="AG88" s="293">
        <f t="shared" si="90"/>
        <v>0</v>
      </c>
      <c r="AH88" s="293">
        <f t="shared" si="66"/>
        <v>0</v>
      </c>
      <c r="AI88" s="293">
        <f t="shared" ref="AI88:AK88" si="91">SUM(AI89:AI90)</f>
        <v>0</v>
      </c>
      <c r="AJ88" s="293">
        <f t="shared" si="91"/>
        <v>0</v>
      </c>
      <c r="AK88" s="293">
        <f t="shared" si="91"/>
        <v>0</v>
      </c>
      <c r="AL88" s="293">
        <f t="shared" si="67"/>
        <v>0</v>
      </c>
      <c r="AM88" s="293">
        <f>SUM(AM89:AM90)</f>
        <v>0</v>
      </c>
      <c r="AN88" s="293">
        <f>SUM(AN89:AN90)</f>
        <v>0</v>
      </c>
      <c r="AO88" s="289"/>
    </row>
    <row r="89" s="269" customFormat="1" customHeight="1" spans="1:41">
      <c r="A89" s="294">
        <v>79</v>
      </c>
      <c r="B89" s="298" t="s">
        <v>336</v>
      </c>
      <c r="C89" s="289"/>
      <c r="D89" s="293">
        <f t="shared" si="56"/>
        <v>50</v>
      </c>
      <c r="E89" s="293">
        <f t="shared" si="57"/>
        <v>0</v>
      </c>
      <c r="F89" s="293"/>
      <c r="G89" s="293"/>
      <c r="H89" s="293"/>
      <c r="I89" s="293"/>
      <c r="J89" s="293"/>
      <c r="K89" s="293">
        <f t="shared" si="58"/>
        <v>0</v>
      </c>
      <c r="L89" s="292"/>
      <c r="M89" s="293">
        <f t="shared" si="59"/>
        <v>0</v>
      </c>
      <c r="N89" s="293"/>
      <c r="O89" s="293"/>
      <c r="P89" s="292"/>
      <c r="Q89" s="293">
        <f t="shared" si="60"/>
        <v>50</v>
      </c>
      <c r="R89" s="293">
        <f t="shared" si="61"/>
        <v>0</v>
      </c>
      <c r="S89" s="293"/>
      <c r="T89" s="293">
        <f t="shared" si="62"/>
        <v>0</v>
      </c>
      <c r="U89" s="293"/>
      <c r="V89" s="293"/>
      <c r="W89" s="293">
        <v>50</v>
      </c>
      <c r="X89" s="293">
        <f t="shared" si="63"/>
        <v>0</v>
      </c>
      <c r="Y89" s="293"/>
      <c r="Z89" s="293"/>
      <c r="AA89" s="293"/>
      <c r="AB89" s="293">
        <f t="shared" si="64"/>
        <v>0</v>
      </c>
      <c r="AC89" s="293"/>
      <c r="AD89" s="293"/>
      <c r="AE89" s="293">
        <f t="shared" si="65"/>
        <v>0</v>
      </c>
      <c r="AF89" s="293"/>
      <c r="AG89" s="293"/>
      <c r="AH89" s="293">
        <f t="shared" si="66"/>
        <v>0</v>
      </c>
      <c r="AI89" s="293"/>
      <c r="AJ89" s="293"/>
      <c r="AK89" s="293"/>
      <c r="AL89" s="293">
        <f t="shared" si="67"/>
        <v>0</v>
      </c>
      <c r="AM89" s="293"/>
      <c r="AN89" s="293"/>
      <c r="AO89" s="289"/>
    </row>
    <row r="90" s="269" customFormat="1" customHeight="1" spans="1:41">
      <c r="A90" s="294">
        <v>80</v>
      </c>
      <c r="B90" s="298" t="s">
        <v>337</v>
      </c>
      <c r="C90" s="289"/>
      <c r="D90" s="293">
        <f t="shared" si="56"/>
        <v>54835</v>
      </c>
      <c r="E90" s="293">
        <f t="shared" si="57"/>
        <v>0</v>
      </c>
      <c r="F90" s="293"/>
      <c r="G90" s="293"/>
      <c r="H90" s="293"/>
      <c r="I90" s="293"/>
      <c r="J90" s="293"/>
      <c r="K90" s="293">
        <f t="shared" si="58"/>
        <v>0</v>
      </c>
      <c r="L90" s="292"/>
      <c r="M90" s="293">
        <f t="shared" si="59"/>
        <v>0</v>
      </c>
      <c r="N90" s="293"/>
      <c r="O90" s="293"/>
      <c r="P90" s="292"/>
      <c r="Q90" s="293">
        <f t="shared" si="60"/>
        <v>54835</v>
      </c>
      <c r="R90" s="293">
        <f t="shared" si="61"/>
        <v>0</v>
      </c>
      <c r="S90" s="293"/>
      <c r="T90" s="293">
        <f t="shared" si="62"/>
        <v>0</v>
      </c>
      <c r="U90" s="293"/>
      <c r="V90" s="293"/>
      <c r="W90" s="293">
        <v>54835</v>
      </c>
      <c r="X90" s="293">
        <f t="shared" si="63"/>
        <v>0</v>
      </c>
      <c r="Y90" s="293"/>
      <c r="Z90" s="293"/>
      <c r="AA90" s="293"/>
      <c r="AB90" s="293">
        <f t="shared" si="64"/>
        <v>0</v>
      </c>
      <c r="AC90" s="293"/>
      <c r="AD90" s="293"/>
      <c r="AE90" s="293">
        <f t="shared" si="65"/>
        <v>0</v>
      </c>
      <c r="AF90" s="293"/>
      <c r="AG90" s="293"/>
      <c r="AH90" s="293">
        <f t="shared" si="66"/>
        <v>0</v>
      </c>
      <c r="AI90" s="293"/>
      <c r="AJ90" s="293"/>
      <c r="AK90" s="293"/>
      <c r="AL90" s="293">
        <f t="shared" si="67"/>
        <v>0</v>
      </c>
      <c r="AM90" s="293"/>
      <c r="AN90" s="293"/>
      <c r="AO90" s="289"/>
    </row>
    <row r="91" s="269" customFormat="1" customHeight="1" spans="1:41">
      <c r="A91" s="294">
        <v>81</v>
      </c>
      <c r="B91" s="295" t="s">
        <v>338</v>
      </c>
      <c r="C91" s="289"/>
      <c r="D91" s="293">
        <f t="shared" si="56"/>
        <v>467150</v>
      </c>
      <c r="E91" s="293">
        <f t="shared" si="57"/>
        <v>280612</v>
      </c>
      <c r="F91" s="293">
        <f t="shared" ref="F91:J91" si="92">F92+F93+F101+F102+F103+F104+F105+F106</f>
        <v>244812</v>
      </c>
      <c r="G91" s="293">
        <f t="shared" si="92"/>
        <v>0</v>
      </c>
      <c r="H91" s="293">
        <f t="shared" si="92"/>
        <v>2800</v>
      </c>
      <c r="I91" s="293">
        <f t="shared" si="92"/>
        <v>33000</v>
      </c>
      <c r="J91" s="293">
        <f t="shared" si="92"/>
        <v>0</v>
      </c>
      <c r="K91" s="293">
        <f t="shared" si="58"/>
        <v>811</v>
      </c>
      <c r="L91" s="292">
        <f t="shared" ref="L91:P91" si="93">L92+L93+L101+L102+L103+L104+L105+L106</f>
        <v>720</v>
      </c>
      <c r="M91" s="293">
        <f t="shared" si="59"/>
        <v>91</v>
      </c>
      <c r="N91" s="293">
        <f t="shared" si="93"/>
        <v>76</v>
      </c>
      <c r="O91" s="293">
        <f t="shared" si="93"/>
        <v>15</v>
      </c>
      <c r="P91" s="292">
        <f t="shared" si="93"/>
        <v>0</v>
      </c>
      <c r="Q91" s="293">
        <f t="shared" si="60"/>
        <v>185727</v>
      </c>
      <c r="R91" s="293">
        <f t="shared" si="61"/>
        <v>47882</v>
      </c>
      <c r="S91" s="293">
        <f t="shared" ref="S91:W91" si="94">S92+S93+S101+S102+S103+S104+S105+S106</f>
        <v>37685</v>
      </c>
      <c r="T91" s="293">
        <f t="shared" si="62"/>
        <v>10197</v>
      </c>
      <c r="U91" s="293">
        <f t="shared" si="94"/>
        <v>50</v>
      </c>
      <c r="V91" s="293">
        <f t="shared" si="94"/>
        <v>10147</v>
      </c>
      <c r="W91" s="293">
        <f t="shared" si="94"/>
        <v>137845</v>
      </c>
      <c r="X91" s="293">
        <f t="shared" si="63"/>
        <v>0</v>
      </c>
      <c r="Y91" s="293">
        <f t="shared" ref="Y91:AA91" si="95">Y92+Y93+Y101+Y102+Y103+Y104+Y105+Y106</f>
        <v>0</v>
      </c>
      <c r="Z91" s="293">
        <f t="shared" si="95"/>
        <v>0</v>
      </c>
      <c r="AA91" s="293">
        <f t="shared" si="95"/>
        <v>0</v>
      </c>
      <c r="AB91" s="293">
        <f t="shared" si="64"/>
        <v>0</v>
      </c>
      <c r="AC91" s="293">
        <f t="shared" ref="AC91:AG91" si="96">AC92+AC93+AC101+AC102+AC103+AC104+AC105+AC106</f>
        <v>0</v>
      </c>
      <c r="AD91" s="293">
        <f t="shared" si="96"/>
        <v>0</v>
      </c>
      <c r="AE91" s="293">
        <f t="shared" si="65"/>
        <v>0</v>
      </c>
      <c r="AF91" s="293">
        <f t="shared" si="96"/>
        <v>0</v>
      </c>
      <c r="AG91" s="293">
        <f t="shared" si="96"/>
        <v>0</v>
      </c>
      <c r="AH91" s="293">
        <f t="shared" si="66"/>
        <v>0</v>
      </c>
      <c r="AI91" s="293">
        <f t="shared" ref="AI91:AK91" si="97">AI92+AI93+AI101+AI102+AI103+AI104+AI105+AI106</f>
        <v>0</v>
      </c>
      <c r="AJ91" s="293">
        <f t="shared" si="97"/>
        <v>0</v>
      </c>
      <c r="AK91" s="293">
        <f t="shared" si="97"/>
        <v>0</v>
      </c>
      <c r="AL91" s="293">
        <f t="shared" si="67"/>
        <v>0</v>
      </c>
      <c r="AM91" s="293">
        <f>AM92+AM93+AM101+AM102+AM103+AM104+AM105+AM106</f>
        <v>0</v>
      </c>
      <c r="AN91" s="293">
        <f>AN92+AN93+AN101+AN102+AN103+AN104+AN105+AN106</f>
        <v>0</v>
      </c>
      <c r="AO91" s="289"/>
    </row>
    <row r="92" s="269" customFormat="1" customHeight="1" spans="1:41">
      <c r="A92" s="294">
        <v>82</v>
      </c>
      <c r="B92" s="296" t="s">
        <v>339</v>
      </c>
      <c r="C92" s="289" t="s">
        <v>340</v>
      </c>
      <c r="D92" s="293">
        <f t="shared" si="56"/>
        <v>39650</v>
      </c>
      <c r="E92" s="293">
        <f t="shared" si="57"/>
        <v>38539</v>
      </c>
      <c r="F92" s="293">
        <v>5539</v>
      </c>
      <c r="G92" s="293"/>
      <c r="H92" s="293"/>
      <c r="I92" s="293">
        <v>33000</v>
      </c>
      <c r="J92" s="293"/>
      <c r="K92" s="293">
        <f t="shared" si="58"/>
        <v>811</v>
      </c>
      <c r="L92" s="292">
        <v>720</v>
      </c>
      <c r="M92" s="293">
        <f t="shared" si="59"/>
        <v>91</v>
      </c>
      <c r="N92" s="293">
        <v>76</v>
      </c>
      <c r="O92" s="293">
        <v>15</v>
      </c>
      <c r="P92" s="292"/>
      <c r="Q92" s="293">
        <f t="shared" si="60"/>
        <v>300</v>
      </c>
      <c r="R92" s="293">
        <f t="shared" si="61"/>
        <v>300</v>
      </c>
      <c r="S92" s="293">
        <v>250</v>
      </c>
      <c r="T92" s="293">
        <f t="shared" si="62"/>
        <v>50</v>
      </c>
      <c r="U92" s="293">
        <v>50</v>
      </c>
      <c r="V92" s="293"/>
      <c r="W92" s="293"/>
      <c r="X92" s="293">
        <f t="shared" si="63"/>
        <v>0</v>
      </c>
      <c r="Y92" s="293"/>
      <c r="Z92" s="293"/>
      <c r="AA92" s="293"/>
      <c r="AB92" s="293">
        <f t="shared" si="64"/>
        <v>0</v>
      </c>
      <c r="AC92" s="293"/>
      <c r="AD92" s="293"/>
      <c r="AE92" s="293">
        <f t="shared" si="65"/>
        <v>0</v>
      </c>
      <c r="AF92" s="293"/>
      <c r="AG92" s="293"/>
      <c r="AH92" s="293">
        <f t="shared" si="66"/>
        <v>0</v>
      </c>
      <c r="AI92" s="293"/>
      <c r="AJ92" s="293"/>
      <c r="AK92" s="293"/>
      <c r="AL92" s="293">
        <f t="shared" si="67"/>
        <v>0</v>
      </c>
      <c r="AM92" s="293"/>
      <c r="AN92" s="293"/>
      <c r="AO92" s="310" t="s">
        <v>341</v>
      </c>
    </row>
    <row r="93" s="269" customFormat="1" customHeight="1" spans="1:41">
      <c r="A93" s="294">
        <v>83</v>
      </c>
      <c r="B93" s="296" t="s">
        <v>342</v>
      </c>
      <c r="C93" s="289"/>
      <c r="D93" s="293">
        <f t="shared" si="56"/>
        <v>231456</v>
      </c>
      <c r="E93" s="293">
        <f t="shared" si="57"/>
        <v>231036</v>
      </c>
      <c r="F93" s="293">
        <f t="shared" ref="F93:J93" si="98">F94+F97+F98+F99+F100</f>
        <v>231036</v>
      </c>
      <c r="G93" s="293">
        <f t="shared" si="98"/>
        <v>0</v>
      </c>
      <c r="H93" s="293">
        <f t="shared" si="98"/>
        <v>0</v>
      </c>
      <c r="I93" s="293">
        <f t="shared" si="98"/>
        <v>0</v>
      </c>
      <c r="J93" s="293">
        <f t="shared" si="98"/>
        <v>0</v>
      </c>
      <c r="K93" s="293">
        <f t="shared" si="58"/>
        <v>0</v>
      </c>
      <c r="L93" s="292">
        <f t="shared" ref="L93:P93" si="99">L94+L97+L98+L99+L100</f>
        <v>0</v>
      </c>
      <c r="M93" s="293">
        <f t="shared" si="59"/>
        <v>0</v>
      </c>
      <c r="N93" s="293">
        <f t="shared" si="99"/>
        <v>0</v>
      </c>
      <c r="O93" s="293">
        <f t="shared" si="99"/>
        <v>0</v>
      </c>
      <c r="P93" s="292">
        <f t="shared" si="99"/>
        <v>0</v>
      </c>
      <c r="Q93" s="293">
        <f t="shared" si="60"/>
        <v>420</v>
      </c>
      <c r="R93" s="293">
        <f t="shared" si="61"/>
        <v>420</v>
      </c>
      <c r="S93" s="293">
        <f t="shared" ref="S93:W93" si="100">S94+S97+S98+S99+S100</f>
        <v>420</v>
      </c>
      <c r="T93" s="293">
        <f t="shared" si="62"/>
        <v>0</v>
      </c>
      <c r="U93" s="293">
        <f t="shared" si="100"/>
        <v>0</v>
      </c>
      <c r="V93" s="293">
        <f t="shared" si="100"/>
        <v>0</v>
      </c>
      <c r="W93" s="293">
        <f t="shared" si="100"/>
        <v>0</v>
      </c>
      <c r="X93" s="293">
        <f t="shared" si="63"/>
        <v>0</v>
      </c>
      <c r="Y93" s="293">
        <f t="shared" ref="Y93:AA93" si="101">Y94+Y97+Y98+Y99+Y100</f>
        <v>0</v>
      </c>
      <c r="Z93" s="293">
        <f t="shared" si="101"/>
        <v>0</v>
      </c>
      <c r="AA93" s="293">
        <f t="shared" si="101"/>
        <v>0</v>
      </c>
      <c r="AB93" s="293">
        <f t="shared" si="64"/>
        <v>0</v>
      </c>
      <c r="AC93" s="293">
        <f t="shared" ref="AC93:AG93" si="102">AC94+AC97+AC98+AC99+AC100</f>
        <v>0</v>
      </c>
      <c r="AD93" s="293">
        <f t="shared" si="102"/>
        <v>0</v>
      </c>
      <c r="AE93" s="293">
        <f t="shared" si="65"/>
        <v>0</v>
      </c>
      <c r="AF93" s="293">
        <f t="shared" si="102"/>
        <v>0</v>
      </c>
      <c r="AG93" s="293">
        <f t="shared" si="102"/>
        <v>0</v>
      </c>
      <c r="AH93" s="293">
        <f t="shared" si="66"/>
        <v>0</v>
      </c>
      <c r="AI93" s="293">
        <f t="shared" ref="AI93:AK93" si="103">AI94+AI97+AI98+AI99+AI100</f>
        <v>0</v>
      </c>
      <c r="AJ93" s="293">
        <f t="shared" si="103"/>
        <v>0</v>
      </c>
      <c r="AK93" s="293">
        <f t="shared" si="103"/>
        <v>0</v>
      </c>
      <c r="AL93" s="293">
        <f t="shared" si="67"/>
        <v>0</v>
      </c>
      <c r="AM93" s="293">
        <f>AM94+AM97+AM98+AM99+AM100</f>
        <v>0</v>
      </c>
      <c r="AN93" s="293">
        <f>AN94+AN97+AN98+AN99+AN100</f>
        <v>0</v>
      </c>
      <c r="AO93" s="289"/>
    </row>
    <row r="94" s="269" customFormat="1" customHeight="1" spans="1:41">
      <c r="A94" s="294">
        <v>84</v>
      </c>
      <c r="B94" s="296" t="s">
        <v>343</v>
      </c>
      <c r="C94" s="289"/>
      <c r="D94" s="293">
        <f t="shared" si="56"/>
        <v>1860</v>
      </c>
      <c r="E94" s="293">
        <f t="shared" si="57"/>
        <v>1440</v>
      </c>
      <c r="F94" s="293">
        <f t="shared" ref="F94:J94" si="104">F95+F96</f>
        <v>1440</v>
      </c>
      <c r="G94" s="293">
        <f t="shared" si="104"/>
        <v>0</v>
      </c>
      <c r="H94" s="293">
        <f t="shared" si="104"/>
        <v>0</v>
      </c>
      <c r="I94" s="293">
        <f t="shared" si="104"/>
        <v>0</v>
      </c>
      <c r="J94" s="293">
        <f t="shared" si="104"/>
        <v>0</v>
      </c>
      <c r="K94" s="293">
        <f t="shared" si="58"/>
        <v>0</v>
      </c>
      <c r="L94" s="292">
        <f t="shared" ref="L94:P94" si="105">L95+L96</f>
        <v>0</v>
      </c>
      <c r="M94" s="293">
        <f t="shared" si="59"/>
        <v>0</v>
      </c>
      <c r="N94" s="293">
        <f t="shared" si="105"/>
        <v>0</v>
      </c>
      <c r="O94" s="293">
        <f t="shared" si="105"/>
        <v>0</v>
      </c>
      <c r="P94" s="292">
        <f t="shared" si="105"/>
        <v>0</v>
      </c>
      <c r="Q94" s="293">
        <f t="shared" si="60"/>
        <v>420</v>
      </c>
      <c r="R94" s="293">
        <f t="shared" si="61"/>
        <v>420</v>
      </c>
      <c r="S94" s="293">
        <f t="shared" ref="S94:W94" si="106">S95+S96</f>
        <v>420</v>
      </c>
      <c r="T94" s="293">
        <f t="shared" si="62"/>
        <v>0</v>
      </c>
      <c r="U94" s="293">
        <f t="shared" si="106"/>
        <v>0</v>
      </c>
      <c r="V94" s="293">
        <f t="shared" si="106"/>
        <v>0</v>
      </c>
      <c r="W94" s="293">
        <f t="shared" si="106"/>
        <v>0</v>
      </c>
      <c r="X94" s="293">
        <f t="shared" si="63"/>
        <v>0</v>
      </c>
      <c r="Y94" s="293">
        <f t="shared" ref="Y94:AA94" si="107">Y95+Y96</f>
        <v>0</v>
      </c>
      <c r="Z94" s="293">
        <f t="shared" si="107"/>
        <v>0</v>
      </c>
      <c r="AA94" s="293">
        <f t="shared" si="107"/>
        <v>0</v>
      </c>
      <c r="AB94" s="293">
        <f t="shared" si="64"/>
        <v>0</v>
      </c>
      <c r="AC94" s="293">
        <f t="shared" ref="AC94:AG94" si="108">AC95+AC96</f>
        <v>0</v>
      </c>
      <c r="AD94" s="293">
        <f t="shared" si="108"/>
        <v>0</v>
      </c>
      <c r="AE94" s="293">
        <f t="shared" si="65"/>
        <v>0</v>
      </c>
      <c r="AF94" s="293">
        <f t="shared" si="108"/>
        <v>0</v>
      </c>
      <c r="AG94" s="293">
        <f t="shared" si="108"/>
        <v>0</v>
      </c>
      <c r="AH94" s="293">
        <f t="shared" si="66"/>
        <v>0</v>
      </c>
      <c r="AI94" s="293">
        <f t="shared" ref="AI94:AK94" si="109">AI95+AI96</f>
        <v>0</v>
      </c>
      <c r="AJ94" s="293">
        <f t="shared" si="109"/>
        <v>0</v>
      </c>
      <c r="AK94" s="293">
        <f t="shared" si="109"/>
        <v>0</v>
      </c>
      <c r="AL94" s="293">
        <f t="shared" si="67"/>
        <v>0</v>
      </c>
      <c r="AM94" s="293">
        <f>AM95+AM96</f>
        <v>0</v>
      </c>
      <c r="AN94" s="293">
        <f>AN95+AN96</f>
        <v>0</v>
      </c>
      <c r="AO94" s="289"/>
    </row>
    <row r="95" s="269" customFormat="1" customHeight="1" spans="1:41">
      <c r="A95" s="294">
        <v>85</v>
      </c>
      <c r="B95" s="298" t="s">
        <v>344</v>
      </c>
      <c r="C95" s="289"/>
      <c r="D95" s="293">
        <f t="shared" si="56"/>
        <v>1440</v>
      </c>
      <c r="E95" s="293">
        <f t="shared" si="57"/>
        <v>1440</v>
      </c>
      <c r="F95" s="293">
        <v>1440</v>
      </c>
      <c r="G95" s="293"/>
      <c r="H95" s="293"/>
      <c r="I95" s="293"/>
      <c r="J95" s="293"/>
      <c r="K95" s="293">
        <f t="shared" si="58"/>
        <v>0</v>
      </c>
      <c r="L95" s="292"/>
      <c r="M95" s="293">
        <f t="shared" si="59"/>
        <v>0</v>
      </c>
      <c r="N95" s="293"/>
      <c r="O95" s="293"/>
      <c r="P95" s="292"/>
      <c r="Q95" s="293">
        <f t="shared" si="60"/>
        <v>0</v>
      </c>
      <c r="R95" s="293">
        <f t="shared" si="61"/>
        <v>0</v>
      </c>
      <c r="S95" s="293"/>
      <c r="T95" s="293">
        <f t="shared" si="62"/>
        <v>0</v>
      </c>
      <c r="U95" s="293"/>
      <c r="V95" s="293"/>
      <c r="W95" s="293"/>
      <c r="X95" s="293">
        <f t="shared" si="63"/>
        <v>0</v>
      </c>
      <c r="Y95" s="293"/>
      <c r="Z95" s="293"/>
      <c r="AA95" s="293"/>
      <c r="AB95" s="293">
        <f t="shared" si="64"/>
        <v>0</v>
      </c>
      <c r="AC95" s="293"/>
      <c r="AD95" s="293"/>
      <c r="AE95" s="293">
        <f t="shared" si="65"/>
        <v>0</v>
      </c>
      <c r="AF95" s="293"/>
      <c r="AG95" s="293"/>
      <c r="AH95" s="293">
        <f t="shared" si="66"/>
        <v>0</v>
      </c>
      <c r="AI95" s="293"/>
      <c r="AJ95" s="293"/>
      <c r="AK95" s="293"/>
      <c r="AL95" s="293">
        <f t="shared" si="67"/>
        <v>0</v>
      </c>
      <c r="AM95" s="293"/>
      <c r="AN95" s="293"/>
      <c r="AO95" s="289"/>
    </row>
    <row r="96" s="269" customFormat="1" customHeight="1" spans="1:41">
      <c r="A96" s="294">
        <v>86</v>
      </c>
      <c r="B96" s="298" t="s">
        <v>345</v>
      </c>
      <c r="C96" s="289"/>
      <c r="D96" s="293">
        <f t="shared" si="56"/>
        <v>420</v>
      </c>
      <c r="E96" s="293">
        <f t="shared" si="57"/>
        <v>0</v>
      </c>
      <c r="F96" s="293"/>
      <c r="G96" s="293"/>
      <c r="H96" s="293"/>
      <c r="I96" s="293"/>
      <c r="J96" s="293"/>
      <c r="K96" s="293">
        <f t="shared" si="58"/>
        <v>0</v>
      </c>
      <c r="L96" s="292"/>
      <c r="M96" s="293">
        <f t="shared" si="59"/>
        <v>0</v>
      </c>
      <c r="N96" s="293"/>
      <c r="O96" s="293"/>
      <c r="P96" s="292"/>
      <c r="Q96" s="293">
        <f t="shared" si="60"/>
        <v>420</v>
      </c>
      <c r="R96" s="293">
        <f t="shared" si="61"/>
        <v>420</v>
      </c>
      <c r="S96" s="293">
        <v>420</v>
      </c>
      <c r="T96" s="293">
        <f t="shared" si="62"/>
        <v>0</v>
      </c>
      <c r="U96" s="293"/>
      <c r="V96" s="293"/>
      <c r="W96" s="293"/>
      <c r="X96" s="293">
        <f t="shared" si="63"/>
        <v>0</v>
      </c>
      <c r="Y96" s="293"/>
      <c r="Z96" s="293"/>
      <c r="AA96" s="293"/>
      <c r="AB96" s="293">
        <f t="shared" si="64"/>
        <v>0</v>
      </c>
      <c r="AC96" s="293"/>
      <c r="AD96" s="293"/>
      <c r="AE96" s="293">
        <f t="shared" si="65"/>
        <v>0</v>
      </c>
      <c r="AF96" s="293"/>
      <c r="AG96" s="293"/>
      <c r="AH96" s="293">
        <f t="shared" si="66"/>
        <v>0</v>
      </c>
      <c r="AI96" s="293"/>
      <c r="AJ96" s="293"/>
      <c r="AK96" s="293"/>
      <c r="AL96" s="293">
        <f t="shared" si="67"/>
        <v>0</v>
      </c>
      <c r="AM96" s="293"/>
      <c r="AN96" s="293"/>
      <c r="AO96" s="289" t="s">
        <v>346</v>
      </c>
    </row>
    <row r="97" s="269" customFormat="1" customHeight="1" spans="1:41">
      <c r="A97" s="294">
        <v>87</v>
      </c>
      <c r="B97" s="296" t="s">
        <v>347</v>
      </c>
      <c r="C97" s="289"/>
      <c r="D97" s="293">
        <f t="shared" si="56"/>
        <v>116892</v>
      </c>
      <c r="E97" s="293">
        <f t="shared" si="57"/>
        <v>116892</v>
      </c>
      <c r="F97" s="297">
        <f>76892+40000</f>
        <v>116892</v>
      </c>
      <c r="G97" s="297"/>
      <c r="H97" s="297"/>
      <c r="I97" s="297"/>
      <c r="J97" s="297"/>
      <c r="K97" s="293">
        <f t="shared" si="58"/>
        <v>0</v>
      </c>
      <c r="L97" s="304"/>
      <c r="M97" s="293">
        <f t="shared" si="59"/>
        <v>0</v>
      </c>
      <c r="N97" s="293"/>
      <c r="O97" s="293"/>
      <c r="P97" s="304"/>
      <c r="Q97" s="293">
        <f t="shared" si="60"/>
        <v>0</v>
      </c>
      <c r="R97" s="293">
        <f t="shared" si="61"/>
        <v>0</v>
      </c>
      <c r="S97" s="297"/>
      <c r="T97" s="293">
        <f t="shared" si="62"/>
        <v>0</v>
      </c>
      <c r="U97" s="297"/>
      <c r="V97" s="297"/>
      <c r="W97" s="297"/>
      <c r="X97" s="293">
        <f t="shared" si="63"/>
        <v>0</v>
      </c>
      <c r="Y97" s="297"/>
      <c r="Z97" s="297"/>
      <c r="AA97" s="297"/>
      <c r="AB97" s="293">
        <f t="shared" si="64"/>
        <v>0</v>
      </c>
      <c r="AC97" s="297"/>
      <c r="AD97" s="297"/>
      <c r="AE97" s="293">
        <f t="shared" si="65"/>
        <v>0</v>
      </c>
      <c r="AF97" s="297"/>
      <c r="AG97" s="297"/>
      <c r="AH97" s="293">
        <f t="shared" si="66"/>
        <v>0</v>
      </c>
      <c r="AI97" s="297"/>
      <c r="AJ97" s="297"/>
      <c r="AK97" s="297"/>
      <c r="AL97" s="293">
        <f t="shared" si="67"/>
        <v>0</v>
      </c>
      <c r="AM97" s="297"/>
      <c r="AN97" s="297"/>
      <c r="AO97" s="289"/>
    </row>
    <row r="98" s="269" customFormat="1" customHeight="1" spans="1:41">
      <c r="A98" s="294">
        <v>88</v>
      </c>
      <c r="B98" s="296" t="s">
        <v>348</v>
      </c>
      <c r="C98" s="289"/>
      <c r="D98" s="293">
        <f t="shared" si="56"/>
        <v>112704</v>
      </c>
      <c r="E98" s="293">
        <f t="shared" si="57"/>
        <v>112704</v>
      </c>
      <c r="F98" s="297">
        <f>118204-5500</f>
        <v>112704</v>
      </c>
      <c r="G98" s="297"/>
      <c r="H98" s="297"/>
      <c r="I98" s="297"/>
      <c r="J98" s="297"/>
      <c r="K98" s="293">
        <f t="shared" si="58"/>
        <v>0</v>
      </c>
      <c r="L98" s="304"/>
      <c r="M98" s="293">
        <f t="shared" si="59"/>
        <v>0</v>
      </c>
      <c r="N98" s="293"/>
      <c r="O98" s="293"/>
      <c r="P98" s="304"/>
      <c r="Q98" s="293">
        <f t="shared" si="60"/>
        <v>0</v>
      </c>
      <c r="R98" s="293">
        <f t="shared" si="61"/>
        <v>0</v>
      </c>
      <c r="S98" s="297"/>
      <c r="T98" s="293">
        <f t="shared" si="62"/>
        <v>0</v>
      </c>
      <c r="U98" s="297"/>
      <c r="V98" s="297"/>
      <c r="W98" s="297"/>
      <c r="X98" s="293">
        <f t="shared" si="63"/>
        <v>0</v>
      </c>
      <c r="Y98" s="297"/>
      <c r="Z98" s="297"/>
      <c r="AA98" s="297"/>
      <c r="AB98" s="293">
        <f t="shared" si="64"/>
        <v>0</v>
      </c>
      <c r="AC98" s="297"/>
      <c r="AD98" s="297"/>
      <c r="AE98" s="293">
        <f t="shared" si="65"/>
        <v>0</v>
      </c>
      <c r="AF98" s="297"/>
      <c r="AG98" s="297"/>
      <c r="AH98" s="293">
        <f t="shared" si="66"/>
        <v>0</v>
      </c>
      <c r="AI98" s="297"/>
      <c r="AJ98" s="297"/>
      <c r="AK98" s="297"/>
      <c r="AL98" s="293">
        <f t="shared" si="67"/>
        <v>0</v>
      </c>
      <c r="AM98" s="297"/>
      <c r="AN98" s="297"/>
      <c r="AO98" s="289"/>
    </row>
    <row r="99" s="269" customFormat="1" customHeight="1" spans="1:41">
      <c r="A99" s="294">
        <v>89</v>
      </c>
      <c r="B99" s="296" t="s">
        <v>349</v>
      </c>
      <c r="C99" s="289"/>
      <c r="D99" s="293">
        <f t="shared" si="56"/>
        <v>0</v>
      </c>
      <c r="E99" s="293">
        <f t="shared" si="57"/>
        <v>0</v>
      </c>
      <c r="F99" s="297"/>
      <c r="G99" s="297"/>
      <c r="H99" s="297"/>
      <c r="I99" s="297"/>
      <c r="J99" s="297"/>
      <c r="K99" s="293">
        <f t="shared" si="58"/>
        <v>0</v>
      </c>
      <c r="L99" s="304"/>
      <c r="M99" s="293">
        <f t="shared" si="59"/>
        <v>0</v>
      </c>
      <c r="N99" s="293"/>
      <c r="O99" s="293"/>
      <c r="P99" s="304"/>
      <c r="Q99" s="293">
        <f t="shared" si="60"/>
        <v>0</v>
      </c>
      <c r="R99" s="293">
        <f t="shared" si="61"/>
        <v>0</v>
      </c>
      <c r="S99" s="297"/>
      <c r="T99" s="293">
        <f t="shared" si="62"/>
        <v>0</v>
      </c>
      <c r="U99" s="297"/>
      <c r="V99" s="297"/>
      <c r="W99" s="297"/>
      <c r="X99" s="293">
        <f t="shared" si="63"/>
        <v>0</v>
      </c>
      <c r="Y99" s="297"/>
      <c r="Z99" s="297"/>
      <c r="AA99" s="297"/>
      <c r="AB99" s="293">
        <f t="shared" si="64"/>
        <v>0</v>
      </c>
      <c r="AC99" s="297"/>
      <c r="AD99" s="297"/>
      <c r="AE99" s="293">
        <f t="shared" si="65"/>
        <v>0</v>
      </c>
      <c r="AF99" s="297"/>
      <c r="AG99" s="297"/>
      <c r="AH99" s="293">
        <f t="shared" si="66"/>
        <v>0</v>
      </c>
      <c r="AI99" s="297"/>
      <c r="AJ99" s="297"/>
      <c r="AK99" s="297"/>
      <c r="AL99" s="293">
        <f t="shared" si="67"/>
        <v>0</v>
      </c>
      <c r="AM99" s="297"/>
      <c r="AN99" s="297"/>
      <c r="AO99" s="289"/>
    </row>
    <row r="100" s="269" customFormat="1" customHeight="1" spans="1:41">
      <c r="A100" s="294">
        <v>90</v>
      </c>
      <c r="B100" s="296" t="s">
        <v>350</v>
      </c>
      <c r="C100" s="289"/>
      <c r="D100" s="293">
        <f t="shared" si="56"/>
        <v>0</v>
      </c>
      <c r="E100" s="293">
        <f t="shared" si="57"/>
        <v>0</v>
      </c>
      <c r="F100" s="293"/>
      <c r="G100" s="293"/>
      <c r="H100" s="293"/>
      <c r="I100" s="293"/>
      <c r="J100" s="293"/>
      <c r="K100" s="293">
        <f t="shared" si="58"/>
        <v>0</v>
      </c>
      <c r="L100" s="292"/>
      <c r="M100" s="293">
        <f t="shared" si="59"/>
        <v>0</v>
      </c>
      <c r="N100" s="293"/>
      <c r="O100" s="293"/>
      <c r="P100" s="292"/>
      <c r="Q100" s="293">
        <f t="shared" si="60"/>
        <v>0</v>
      </c>
      <c r="R100" s="293">
        <f t="shared" si="61"/>
        <v>0</v>
      </c>
      <c r="S100" s="293"/>
      <c r="T100" s="293">
        <f t="shared" si="62"/>
        <v>0</v>
      </c>
      <c r="U100" s="293"/>
      <c r="V100" s="293"/>
      <c r="W100" s="293"/>
      <c r="X100" s="293">
        <f t="shared" si="63"/>
        <v>0</v>
      </c>
      <c r="Y100" s="293"/>
      <c r="Z100" s="293"/>
      <c r="AA100" s="293"/>
      <c r="AB100" s="293">
        <f t="shared" si="64"/>
        <v>0</v>
      </c>
      <c r="AC100" s="293"/>
      <c r="AD100" s="293"/>
      <c r="AE100" s="293">
        <f t="shared" si="65"/>
        <v>0</v>
      </c>
      <c r="AF100" s="293"/>
      <c r="AG100" s="293"/>
      <c r="AH100" s="293">
        <f t="shared" si="66"/>
        <v>0</v>
      </c>
      <c r="AI100" s="293"/>
      <c r="AJ100" s="293"/>
      <c r="AK100" s="293"/>
      <c r="AL100" s="293">
        <f t="shared" si="67"/>
        <v>0</v>
      </c>
      <c r="AM100" s="293"/>
      <c r="AN100" s="293"/>
      <c r="AO100" s="289"/>
    </row>
    <row r="101" s="269" customFormat="1" customHeight="1" spans="1:41">
      <c r="A101" s="294">
        <v>91</v>
      </c>
      <c r="B101" s="296" t="s">
        <v>351</v>
      </c>
      <c r="C101" s="289"/>
      <c r="D101" s="293">
        <f t="shared" si="56"/>
        <v>5712</v>
      </c>
      <c r="E101" s="293">
        <f t="shared" si="57"/>
        <v>5712</v>
      </c>
      <c r="F101" s="293">
        <v>5712</v>
      </c>
      <c r="G101" s="293"/>
      <c r="H101" s="293"/>
      <c r="I101" s="293"/>
      <c r="J101" s="293"/>
      <c r="K101" s="293">
        <f t="shared" si="58"/>
        <v>0</v>
      </c>
      <c r="L101" s="292"/>
      <c r="M101" s="293">
        <f t="shared" si="59"/>
        <v>0</v>
      </c>
      <c r="N101" s="293"/>
      <c r="O101" s="293"/>
      <c r="P101" s="292"/>
      <c r="Q101" s="293">
        <f t="shared" si="60"/>
        <v>0</v>
      </c>
      <c r="R101" s="293">
        <f t="shared" si="61"/>
        <v>0</v>
      </c>
      <c r="S101" s="293"/>
      <c r="T101" s="293">
        <f t="shared" si="62"/>
        <v>0</v>
      </c>
      <c r="U101" s="293"/>
      <c r="V101" s="293"/>
      <c r="W101" s="293"/>
      <c r="X101" s="293">
        <f t="shared" si="63"/>
        <v>0</v>
      </c>
      <c r="Y101" s="293"/>
      <c r="Z101" s="293"/>
      <c r="AA101" s="293"/>
      <c r="AB101" s="293">
        <f t="shared" si="64"/>
        <v>0</v>
      </c>
      <c r="AC101" s="293"/>
      <c r="AD101" s="293"/>
      <c r="AE101" s="293">
        <f t="shared" si="65"/>
        <v>0</v>
      </c>
      <c r="AF101" s="293"/>
      <c r="AG101" s="293"/>
      <c r="AH101" s="293">
        <f t="shared" si="66"/>
        <v>0</v>
      </c>
      <c r="AI101" s="293"/>
      <c r="AJ101" s="293"/>
      <c r="AK101" s="293"/>
      <c r="AL101" s="293">
        <f t="shared" si="67"/>
        <v>0</v>
      </c>
      <c r="AM101" s="293"/>
      <c r="AN101" s="293"/>
      <c r="AO101" s="289"/>
    </row>
    <row r="102" s="269" customFormat="1" customHeight="1" spans="1:41">
      <c r="A102" s="294">
        <v>92</v>
      </c>
      <c r="B102" s="296" t="s">
        <v>352</v>
      </c>
      <c r="C102" s="289"/>
      <c r="D102" s="293">
        <f t="shared" si="56"/>
        <v>1156</v>
      </c>
      <c r="E102" s="293">
        <f t="shared" si="57"/>
        <v>1156</v>
      </c>
      <c r="F102" s="293">
        <v>1156</v>
      </c>
      <c r="G102" s="293"/>
      <c r="H102" s="293"/>
      <c r="I102" s="293"/>
      <c r="J102" s="293"/>
      <c r="K102" s="293">
        <f t="shared" si="58"/>
        <v>0</v>
      </c>
      <c r="L102" s="292"/>
      <c r="M102" s="293">
        <f t="shared" si="59"/>
        <v>0</v>
      </c>
      <c r="N102" s="293"/>
      <c r="O102" s="293"/>
      <c r="P102" s="292"/>
      <c r="Q102" s="293">
        <f t="shared" si="60"/>
        <v>0</v>
      </c>
      <c r="R102" s="293">
        <f t="shared" si="61"/>
        <v>0</v>
      </c>
      <c r="S102" s="293"/>
      <c r="T102" s="293">
        <f t="shared" si="62"/>
        <v>0</v>
      </c>
      <c r="U102" s="293"/>
      <c r="V102" s="293"/>
      <c r="W102" s="293"/>
      <c r="X102" s="293">
        <f t="shared" si="63"/>
        <v>0</v>
      </c>
      <c r="Y102" s="293"/>
      <c r="Z102" s="293"/>
      <c r="AA102" s="293"/>
      <c r="AB102" s="293">
        <f t="shared" si="64"/>
        <v>0</v>
      </c>
      <c r="AC102" s="293"/>
      <c r="AD102" s="293"/>
      <c r="AE102" s="293">
        <f t="shared" si="65"/>
        <v>0</v>
      </c>
      <c r="AF102" s="293"/>
      <c r="AG102" s="293"/>
      <c r="AH102" s="293">
        <f t="shared" si="66"/>
        <v>0</v>
      </c>
      <c r="AI102" s="293"/>
      <c r="AJ102" s="293"/>
      <c r="AK102" s="293"/>
      <c r="AL102" s="293">
        <f t="shared" si="67"/>
        <v>0</v>
      </c>
      <c r="AM102" s="293"/>
      <c r="AN102" s="293"/>
      <c r="AO102" s="289"/>
    </row>
    <row r="103" s="269" customFormat="1" customHeight="1" spans="1:41">
      <c r="A103" s="294">
        <v>93</v>
      </c>
      <c r="B103" s="296" t="s">
        <v>353</v>
      </c>
      <c r="C103" s="289"/>
      <c r="D103" s="293">
        <f t="shared" si="56"/>
        <v>1369</v>
      </c>
      <c r="E103" s="293">
        <f t="shared" si="57"/>
        <v>1369</v>
      </c>
      <c r="F103" s="293">
        <v>1369</v>
      </c>
      <c r="G103" s="293"/>
      <c r="H103" s="293"/>
      <c r="I103" s="293"/>
      <c r="J103" s="293"/>
      <c r="K103" s="293">
        <f t="shared" si="58"/>
        <v>0</v>
      </c>
      <c r="L103" s="292"/>
      <c r="M103" s="293">
        <f t="shared" si="59"/>
        <v>0</v>
      </c>
      <c r="N103" s="293"/>
      <c r="O103" s="293"/>
      <c r="P103" s="292"/>
      <c r="Q103" s="293">
        <f t="shared" si="60"/>
        <v>0</v>
      </c>
      <c r="R103" s="293">
        <f t="shared" si="61"/>
        <v>0</v>
      </c>
      <c r="S103" s="293"/>
      <c r="T103" s="293">
        <f t="shared" si="62"/>
        <v>0</v>
      </c>
      <c r="U103" s="293"/>
      <c r="V103" s="293"/>
      <c r="W103" s="293"/>
      <c r="X103" s="293">
        <f t="shared" si="63"/>
        <v>0</v>
      </c>
      <c r="Y103" s="293"/>
      <c r="Z103" s="293"/>
      <c r="AA103" s="293"/>
      <c r="AB103" s="293">
        <f t="shared" si="64"/>
        <v>0</v>
      </c>
      <c r="AC103" s="293"/>
      <c r="AD103" s="293"/>
      <c r="AE103" s="293">
        <f t="shared" si="65"/>
        <v>0</v>
      </c>
      <c r="AF103" s="293"/>
      <c r="AG103" s="293"/>
      <c r="AH103" s="293">
        <f t="shared" si="66"/>
        <v>0</v>
      </c>
      <c r="AI103" s="293"/>
      <c r="AJ103" s="293"/>
      <c r="AK103" s="293"/>
      <c r="AL103" s="293">
        <f t="shared" si="67"/>
        <v>0</v>
      </c>
      <c r="AM103" s="293"/>
      <c r="AN103" s="293"/>
      <c r="AO103" s="289"/>
    </row>
    <row r="104" s="269" customFormat="1" customHeight="1" spans="1:41">
      <c r="A104" s="294">
        <v>94</v>
      </c>
      <c r="B104" s="296" t="s">
        <v>354</v>
      </c>
      <c r="C104" s="289"/>
      <c r="D104" s="293">
        <f t="shared" si="56"/>
        <v>0</v>
      </c>
      <c r="E104" s="293">
        <f t="shared" si="57"/>
        <v>0</v>
      </c>
      <c r="F104" s="293"/>
      <c r="G104" s="293"/>
      <c r="H104" s="293"/>
      <c r="I104" s="293"/>
      <c r="J104" s="293"/>
      <c r="K104" s="293">
        <f t="shared" si="58"/>
        <v>0</v>
      </c>
      <c r="L104" s="292"/>
      <c r="M104" s="293">
        <f t="shared" si="59"/>
        <v>0</v>
      </c>
      <c r="N104" s="293"/>
      <c r="O104" s="293"/>
      <c r="P104" s="292"/>
      <c r="Q104" s="293">
        <f t="shared" si="60"/>
        <v>0</v>
      </c>
      <c r="R104" s="293">
        <f t="shared" si="61"/>
        <v>0</v>
      </c>
      <c r="S104" s="293"/>
      <c r="T104" s="293">
        <f t="shared" si="62"/>
        <v>0</v>
      </c>
      <c r="U104" s="293"/>
      <c r="V104" s="293"/>
      <c r="W104" s="293"/>
      <c r="X104" s="293">
        <f t="shared" si="63"/>
        <v>0</v>
      </c>
      <c r="Y104" s="293"/>
      <c r="Z104" s="293"/>
      <c r="AA104" s="293"/>
      <c r="AB104" s="293">
        <f t="shared" si="64"/>
        <v>0</v>
      </c>
      <c r="AC104" s="293"/>
      <c r="AD104" s="293"/>
      <c r="AE104" s="293">
        <f t="shared" si="65"/>
        <v>0</v>
      </c>
      <c r="AF104" s="293"/>
      <c r="AG104" s="293"/>
      <c r="AH104" s="293">
        <f t="shared" si="66"/>
        <v>0</v>
      </c>
      <c r="AI104" s="293"/>
      <c r="AJ104" s="293"/>
      <c r="AK104" s="293"/>
      <c r="AL104" s="293">
        <f t="shared" si="67"/>
        <v>0</v>
      </c>
      <c r="AM104" s="293"/>
      <c r="AN104" s="293"/>
      <c r="AO104" s="289"/>
    </row>
    <row r="105" s="269" customFormat="1" ht="42" customHeight="1" spans="1:41">
      <c r="A105" s="294">
        <v>95</v>
      </c>
      <c r="B105" s="283" t="s">
        <v>355</v>
      </c>
      <c r="C105" s="289"/>
      <c r="D105" s="293">
        <f t="shared" si="56"/>
        <v>39815</v>
      </c>
      <c r="E105" s="293">
        <f t="shared" si="57"/>
        <v>2800</v>
      </c>
      <c r="F105" s="293"/>
      <c r="G105" s="293"/>
      <c r="H105" s="293">
        <v>2800</v>
      </c>
      <c r="I105" s="293"/>
      <c r="J105" s="293"/>
      <c r="K105" s="293">
        <f t="shared" si="58"/>
        <v>0</v>
      </c>
      <c r="L105" s="292"/>
      <c r="M105" s="293">
        <f t="shared" si="59"/>
        <v>0</v>
      </c>
      <c r="N105" s="293"/>
      <c r="O105" s="293"/>
      <c r="P105" s="292"/>
      <c r="Q105" s="293">
        <f t="shared" si="60"/>
        <v>37015</v>
      </c>
      <c r="R105" s="293">
        <f t="shared" si="61"/>
        <v>37015</v>
      </c>
      <c r="S105" s="293">
        <f>34315+2700</f>
        <v>37015</v>
      </c>
      <c r="T105" s="293">
        <f t="shared" si="62"/>
        <v>0</v>
      </c>
      <c r="U105" s="293"/>
      <c r="V105" s="293"/>
      <c r="W105" s="293"/>
      <c r="X105" s="293">
        <f t="shared" si="63"/>
        <v>0</v>
      </c>
      <c r="Y105" s="293"/>
      <c r="Z105" s="293"/>
      <c r="AA105" s="293"/>
      <c r="AB105" s="293">
        <f t="shared" si="64"/>
        <v>0</v>
      </c>
      <c r="AC105" s="293"/>
      <c r="AD105" s="293"/>
      <c r="AE105" s="293">
        <f t="shared" si="65"/>
        <v>0</v>
      </c>
      <c r="AF105" s="293"/>
      <c r="AG105" s="293"/>
      <c r="AH105" s="293">
        <f t="shared" si="66"/>
        <v>0</v>
      </c>
      <c r="AI105" s="293"/>
      <c r="AJ105" s="293"/>
      <c r="AK105" s="293"/>
      <c r="AL105" s="293">
        <f t="shared" si="67"/>
        <v>0</v>
      </c>
      <c r="AM105" s="293"/>
      <c r="AN105" s="293"/>
      <c r="AO105" s="310" t="s">
        <v>356</v>
      </c>
    </row>
    <row r="106" s="269" customFormat="1" customHeight="1" spans="1:41">
      <c r="A106" s="294">
        <v>96</v>
      </c>
      <c r="B106" s="296" t="s">
        <v>357</v>
      </c>
      <c r="C106" s="289"/>
      <c r="D106" s="293">
        <f t="shared" si="56"/>
        <v>147992</v>
      </c>
      <c r="E106" s="293">
        <f t="shared" si="57"/>
        <v>0</v>
      </c>
      <c r="F106" s="293"/>
      <c r="G106" s="293"/>
      <c r="H106" s="293"/>
      <c r="I106" s="293"/>
      <c r="J106" s="293"/>
      <c r="K106" s="293">
        <f t="shared" si="58"/>
        <v>0</v>
      </c>
      <c r="L106" s="292"/>
      <c r="M106" s="293">
        <f t="shared" si="59"/>
        <v>0</v>
      </c>
      <c r="N106" s="293"/>
      <c r="O106" s="293"/>
      <c r="P106" s="292"/>
      <c r="Q106" s="293">
        <f t="shared" si="60"/>
        <v>147992</v>
      </c>
      <c r="R106" s="293">
        <f t="shared" si="61"/>
        <v>10147</v>
      </c>
      <c r="S106" s="293"/>
      <c r="T106" s="293">
        <f t="shared" si="62"/>
        <v>10147</v>
      </c>
      <c r="U106" s="293"/>
      <c r="V106" s="293">
        <v>10147</v>
      </c>
      <c r="W106" s="293">
        <v>137845</v>
      </c>
      <c r="X106" s="293">
        <f t="shared" si="63"/>
        <v>0</v>
      </c>
      <c r="Y106" s="293"/>
      <c r="Z106" s="293"/>
      <c r="AA106" s="293"/>
      <c r="AB106" s="293">
        <f t="shared" si="64"/>
        <v>0</v>
      </c>
      <c r="AC106" s="293"/>
      <c r="AD106" s="293"/>
      <c r="AE106" s="293">
        <f t="shared" si="65"/>
        <v>0</v>
      </c>
      <c r="AF106" s="293"/>
      <c r="AG106" s="293"/>
      <c r="AH106" s="293">
        <f t="shared" si="66"/>
        <v>0</v>
      </c>
      <c r="AI106" s="293"/>
      <c r="AJ106" s="293"/>
      <c r="AK106" s="293"/>
      <c r="AL106" s="293">
        <f t="shared" si="67"/>
        <v>0</v>
      </c>
      <c r="AM106" s="293"/>
      <c r="AN106" s="293"/>
      <c r="AO106" s="289"/>
    </row>
    <row r="107" s="269" customFormat="1" customHeight="1" spans="1:41">
      <c r="A107" s="294">
        <v>97</v>
      </c>
      <c r="B107" s="295" t="s">
        <v>358</v>
      </c>
      <c r="C107" s="289"/>
      <c r="D107" s="293">
        <f t="shared" si="56"/>
        <v>10913</v>
      </c>
      <c r="E107" s="293">
        <f t="shared" si="57"/>
        <v>295</v>
      </c>
      <c r="F107" s="293">
        <f t="shared" ref="F107:J107" si="110">SUM(F108:F111)</f>
        <v>295</v>
      </c>
      <c r="G107" s="293">
        <f t="shared" si="110"/>
        <v>0</v>
      </c>
      <c r="H107" s="293">
        <f t="shared" si="110"/>
        <v>0</v>
      </c>
      <c r="I107" s="293">
        <f t="shared" si="110"/>
        <v>0</v>
      </c>
      <c r="J107" s="293">
        <f t="shared" si="110"/>
        <v>0</v>
      </c>
      <c r="K107" s="293">
        <f t="shared" si="58"/>
        <v>72</v>
      </c>
      <c r="L107" s="292">
        <f t="shared" ref="L107:P107" si="111">SUM(L108:L111)</f>
        <v>30</v>
      </c>
      <c r="M107" s="293">
        <f t="shared" si="59"/>
        <v>42</v>
      </c>
      <c r="N107" s="293">
        <f t="shared" si="111"/>
        <v>27</v>
      </c>
      <c r="O107" s="293">
        <f t="shared" si="111"/>
        <v>15</v>
      </c>
      <c r="P107" s="292">
        <f t="shared" si="111"/>
        <v>0</v>
      </c>
      <c r="Q107" s="293">
        <f t="shared" si="60"/>
        <v>10546</v>
      </c>
      <c r="R107" s="293">
        <f t="shared" si="61"/>
        <v>100</v>
      </c>
      <c r="S107" s="293">
        <f t="shared" ref="S107:W107" si="112">SUM(S108:S111)</f>
        <v>100</v>
      </c>
      <c r="T107" s="293">
        <f t="shared" si="62"/>
        <v>0</v>
      </c>
      <c r="U107" s="293">
        <f t="shared" si="112"/>
        <v>0</v>
      </c>
      <c r="V107" s="293">
        <f t="shared" si="112"/>
        <v>0</v>
      </c>
      <c r="W107" s="293">
        <f t="shared" si="112"/>
        <v>10446</v>
      </c>
      <c r="X107" s="293">
        <f t="shared" si="63"/>
        <v>0</v>
      </c>
      <c r="Y107" s="293">
        <f t="shared" ref="Y107:AA107" si="113">SUM(Y108:Y111)</f>
        <v>0</v>
      </c>
      <c r="Z107" s="293">
        <f t="shared" si="113"/>
        <v>0</v>
      </c>
      <c r="AA107" s="293">
        <f t="shared" si="113"/>
        <v>0</v>
      </c>
      <c r="AB107" s="293">
        <f t="shared" si="64"/>
        <v>0</v>
      </c>
      <c r="AC107" s="293">
        <f t="shared" ref="AC107:AG107" si="114">SUM(AC108:AC111)</f>
        <v>0</v>
      </c>
      <c r="AD107" s="293">
        <f t="shared" si="114"/>
        <v>0</v>
      </c>
      <c r="AE107" s="293">
        <f t="shared" si="65"/>
        <v>0</v>
      </c>
      <c r="AF107" s="293">
        <f t="shared" si="114"/>
        <v>0</v>
      </c>
      <c r="AG107" s="293">
        <f t="shared" si="114"/>
        <v>0</v>
      </c>
      <c r="AH107" s="293">
        <f t="shared" si="66"/>
        <v>0</v>
      </c>
      <c r="AI107" s="293">
        <f t="shared" ref="AI107:AK107" si="115">SUM(AI108:AI111)</f>
        <v>0</v>
      </c>
      <c r="AJ107" s="293">
        <f t="shared" si="115"/>
        <v>0</v>
      </c>
      <c r="AK107" s="293">
        <f t="shared" si="115"/>
        <v>0</v>
      </c>
      <c r="AL107" s="293">
        <f t="shared" si="67"/>
        <v>0</v>
      </c>
      <c r="AM107" s="293">
        <f>SUM(AM108:AM111)</f>
        <v>0</v>
      </c>
      <c r="AN107" s="293">
        <f>SUM(AN108:AN111)</f>
        <v>0</v>
      </c>
      <c r="AO107" s="289"/>
    </row>
    <row r="108" s="269" customFormat="1" customHeight="1" spans="1:41">
      <c r="A108" s="294">
        <v>98</v>
      </c>
      <c r="B108" s="296" t="s">
        <v>359</v>
      </c>
      <c r="C108" s="289"/>
      <c r="D108" s="293">
        <f t="shared" si="56"/>
        <v>0</v>
      </c>
      <c r="E108" s="293">
        <f t="shared" si="57"/>
        <v>0</v>
      </c>
      <c r="F108" s="293"/>
      <c r="G108" s="293"/>
      <c r="H108" s="293"/>
      <c r="I108" s="293"/>
      <c r="J108" s="293"/>
      <c r="K108" s="293">
        <f t="shared" si="58"/>
        <v>0</v>
      </c>
      <c r="L108" s="292"/>
      <c r="M108" s="293">
        <f t="shared" si="59"/>
        <v>0</v>
      </c>
      <c r="N108" s="293"/>
      <c r="O108" s="293"/>
      <c r="P108" s="292"/>
      <c r="Q108" s="293">
        <f t="shared" si="60"/>
        <v>0</v>
      </c>
      <c r="R108" s="293">
        <f t="shared" si="61"/>
        <v>0</v>
      </c>
      <c r="S108" s="293"/>
      <c r="T108" s="293">
        <f t="shared" si="62"/>
        <v>0</v>
      </c>
      <c r="U108" s="293"/>
      <c r="V108" s="293"/>
      <c r="W108" s="293"/>
      <c r="X108" s="293">
        <f t="shared" si="63"/>
        <v>0</v>
      </c>
      <c r="Y108" s="293"/>
      <c r="Z108" s="293"/>
      <c r="AA108" s="293"/>
      <c r="AB108" s="293">
        <f t="shared" si="64"/>
        <v>0</v>
      </c>
      <c r="AC108" s="293"/>
      <c r="AD108" s="293"/>
      <c r="AE108" s="293">
        <f t="shared" si="65"/>
        <v>0</v>
      </c>
      <c r="AF108" s="293"/>
      <c r="AG108" s="293"/>
      <c r="AH108" s="293">
        <f t="shared" si="66"/>
        <v>0</v>
      </c>
      <c r="AI108" s="293"/>
      <c r="AJ108" s="293"/>
      <c r="AK108" s="293"/>
      <c r="AL108" s="293">
        <f t="shared" si="67"/>
        <v>0</v>
      </c>
      <c r="AM108" s="293"/>
      <c r="AN108" s="293"/>
      <c r="AO108" s="289"/>
    </row>
    <row r="109" s="269" customFormat="1" customHeight="1" spans="1:41">
      <c r="A109" s="294">
        <v>99</v>
      </c>
      <c r="B109" s="298" t="s">
        <v>360</v>
      </c>
      <c r="C109" s="289"/>
      <c r="D109" s="293">
        <f t="shared" si="56"/>
        <v>0</v>
      </c>
      <c r="E109" s="293">
        <f t="shared" si="57"/>
        <v>0</v>
      </c>
      <c r="F109" s="293"/>
      <c r="G109" s="293"/>
      <c r="H109" s="293"/>
      <c r="I109" s="293"/>
      <c r="J109" s="293"/>
      <c r="K109" s="293">
        <f t="shared" si="58"/>
        <v>0</v>
      </c>
      <c r="L109" s="292"/>
      <c r="M109" s="293">
        <f t="shared" si="59"/>
        <v>0</v>
      </c>
      <c r="N109" s="293"/>
      <c r="O109" s="293"/>
      <c r="P109" s="292"/>
      <c r="Q109" s="293">
        <f t="shared" si="60"/>
        <v>0</v>
      </c>
      <c r="R109" s="293">
        <f t="shared" si="61"/>
        <v>0</v>
      </c>
      <c r="S109" s="293"/>
      <c r="T109" s="293">
        <f t="shared" si="62"/>
        <v>0</v>
      </c>
      <c r="U109" s="293"/>
      <c r="V109" s="293"/>
      <c r="W109" s="293"/>
      <c r="X109" s="293">
        <f t="shared" si="63"/>
        <v>0</v>
      </c>
      <c r="Y109" s="293"/>
      <c r="Z109" s="293"/>
      <c r="AA109" s="293"/>
      <c r="AB109" s="293">
        <f t="shared" si="64"/>
        <v>0</v>
      </c>
      <c r="AC109" s="293"/>
      <c r="AD109" s="293"/>
      <c r="AE109" s="293">
        <f t="shared" si="65"/>
        <v>0</v>
      </c>
      <c r="AF109" s="293"/>
      <c r="AG109" s="293"/>
      <c r="AH109" s="293">
        <f t="shared" si="66"/>
        <v>0</v>
      </c>
      <c r="AI109" s="293"/>
      <c r="AJ109" s="293"/>
      <c r="AK109" s="293"/>
      <c r="AL109" s="293">
        <f t="shared" si="67"/>
        <v>0</v>
      </c>
      <c r="AM109" s="293"/>
      <c r="AN109" s="293"/>
      <c r="AO109" s="289"/>
    </row>
    <row r="110" s="269" customFormat="1" customHeight="1" spans="1:41">
      <c r="A110" s="294">
        <v>100</v>
      </c>
      <c r="B110" s="283" t="s">
        <v>361</v>
      </c>
      <c r="C110" s="289" t="s">
        <v>362</v>
      </c>
      <c r="D110" s="293">
        <f t="shared" si="56"/>
        <v>467</v>
      </c>
      <c r="E110" s="293">
        <f t="shared" si="57"/>
        <v>295</v>
      </c>
      <c r="F110" s="293">
        <v>295</v>
      </c>
      <c r="G110" s="293"/>
      <c r="H110" s="293"/>
      <c r="I110" s="293"/>
      <c r="J110" s="293"/>
      <c r="K110" s="293">
        <f t="shared" si="58"/>
        <v>72</v>
      </c>
      <c r="L110" s="292">
        <v>30</v>
      </c>
      <c r="M110" s="293">
        <f t="shared" si="59"/>
        <v>42</v>
      </c>
      <c r="N110" s="293">
        <v>27</v>
      </c>
      <c r="O110" s="293">
        <v>15</v>
      </c>
      <c r="P110" s="292"/>
      <c r="Q110" s="293">
        <f t="shared" si="60"/>
        <v>100</v>
      </c>
      <c r="R110" s="293">
        <f t="shared" si="61"/>
        <v>100</v>
      </c>
      <c r="S110" s="293">
        <v>100</v>
      </c>
      <c r="T110" s="293">
        <f t="shared" si="62"/>
        <v>0</v>
      </c>
      <c r="U110" s="293"/>
      <c r="V110" s="293"/>
      <c r="W110" s="293"/>
      <c r="X110" s="293">
        <f t="shared" si="63"/>
        <v>0</v>
      </c>
      <c r="Y110" s="293"/>
      <c r="Z110" s="293"/>
      <c r="AA110" s="293"/>
      <c r="AB110" s="293">
        <f t="shared" si="64"/>
        <v>0</v>
      </c>
      <c r="AC110" s="293"/>
      <c r="AD110" s="293"/>
      <c r="AE110" s="293">
        <f t="shared" si="65"/>
        <v>0</v>
      </c>
      <c r="AF110" s="293"/>
      <c r="AG110" s="293"/>
      <c r="AH110" s="293">
        <f t="shared" si="66"/>
        <v>0</v>
      </c>
      <c r="AI110" s="293"/>
      <c r="AJ110" s="293"/>
      <c r="AK110" s="293"/>
      <c r="AL110" s="293">
        <f t="shared" si="67"/>
        <v>0</v>
      </c>
      <c r="AM110" s="293"/>
      <c r="AN110" s="293"/>
      <c r="AO110" s="310" t="s">
        <v>363</v>
      </c>
    </row>
    <row r="111" s="269" customFormat="1" customHeight="1" spans="1:41">
      <c r="A111" s="294">
        <v>101</v>
      </c>
      <c r="B111" s="283" t="s">
        <v>364</v>
      </c>
      <c r="C111" s="289"/>
      <c r="D111" s="293">
        <f t="shared" si="56"/>
        <v>10446</v>
      </c>
      <c r="E111" s="293">
        <f t="shared" si="57"/>
        <v>0</v>
      </c>
      <c r="F111" s="293"/>
      <c r="G111" s="293"/>
      <c r="H111" s="293"/>
      <c r="I111" s="293"/>
      <c r="J111" s="293"/>
      <c r="K111" s="293">
        <f t="shared" si="58"/>
        <v>0</v>
      </c>
      <c r="L111" s="292"/>
      <c r="M111" s="293">
        <f t="shared" si="59"/>
        <v>0</v>
      </c>
      <c r="N111" s="293"/>
      <c r="O111" s="293"/>
      <c r="P111" s="292"/>
      <c r="Q111" s="293">
        <f t="shared" si="60"/>
        <v>10446</v>
      </c>
      <c r="R111" s="293">
        <f t="shared" si="61"/>
        <v>0</v>
      </c>
      <c r="S111" s="293"/>
      <c r="T111" s="293">
        <f t="shared" si="62"/>
        <v>0</v>
      </c>
      <c r="U111" s="293"/>
      <c r="V111" s="293"/>
      <c r="W111" s="293">
        <v>10446</v>
      </c>
      <c r="X111" s="293">
        <f t="shared" si="63"/>
        <v>0</v>
      </c>
      <c r="Y111" s="293"/>
      <c r="Z111" s="293"/>
      <c r="AA111" s="293"/>
      <c r="AB111" s="293">
        <f t="shared" si="64"/>
        <v>0</v>
      </c>
      <c r="AC111" s="293"/>
      <c r="AD111" s="293"/>
      <c r="AE111" s="293">
        <f t="shared" si="65"/>
        <v>0</v>
      </c>
      <c r="AF111" s="293"/>
      <c r="AG111" s="293"/>
      <c r="AH111" s="293">
        <f t="shared" si="66"/>
        <v>0</v>
      </c>
      <c r="AI111" s="293"/>
      <c r="AJ111" s="293"/>
      <c r="AK111" s="293"/>
      <c r="AL111" s="293">
        <f t="shared" si="67"/>
        <v>0</v>
      </c>
      <c r="AM111" s="293"/>
      <c r="AN111" s="293"/>
      <c r="AO111" s="289"/>
    </row>
    <row r="112" s="269" customFormat="1" customHeight="1" spans="1:41">
      <c r="A112" s="294">
        <v>102</v>
      </c>
      <c r="B112" s="295" t="s">
        <v>365</v>
      </c>
      <c r="C112" s="289"/>
      <c r="D112" s="293">
        <f t="shared" si="56"/>
        <v>65867</v>
      </c>
      <c r="E112" s="293">
        <f t="shared" si="57"/>
        <v>7599</v>
      </c>
      <c r="F112" s="293">
        <f t="shared" ref="F112:J112" si="116">F113+F124+F127</f>
        <v>6999</v>
      </c>
      <c r="G112" s="293">
        <f t="shared" si="116"/>
        <v>0</v>
      </c>
      <c r="H112" s="293">
        <f t="shared" si="116"/>
        <v>0</v>
      </c>
      <c r="I112" s="293">
        <f t="shared" si="116"/>
        <v>0</v>
      </c>
      <c r="J112" s="293">
        <f t="shared" si="116"/>
        <v>600</v>
      </c>
      <c r="K112" s="293">
        <f t="shared" si="58"/>
        <v>1516</v>
      </c>
      <c r="L112" s="292">
        <f t="shared" ref="L112:P112" si="117">L113+L124+L127</f>
        <v>1130</v>
      </c>
      <c r="M112" s="293">
        <f t="shared" si="59"/>
        <v>366</v>
      </c>
      <c r="N112" s="293">
        <f t="shared" si="117"/>
        <v>256</v>
      </c>
      <c r="O112" s="293">
        <f t="shared" si="117"/>
        <v>110</v>
      </c>
      <c r="P112" s="292">
        <f t="shared" si="117"/>
        <v>20</v>
      </c>
      <c r="Q112" s="293">
        <f t="shared" si="60"/>
        <v>56752</v>
      </c>
      <c r="R112" s="293">
        <f t="shared" si="61"/>
        <v>3160</v>
      </c>
      <c r="S112" s="293">
        <f t="shared" ref="S112:W112" si="118">S113+S124+S127</f>
        <v>2152</v>
      </c>
      <c r="T112" s="293">
        <f t="shared" si="62"/>
        <v>1008</v>
      </c>
      <c r="U112" s="293">
        <f t="shared" si="118"/>
        <v>880</v>
      </c>
      <c r="V112" s="293">
        <f t="shared" si="118"/>
        <v>128</v>
      </c>
      <c r="W112" s="293">
        <f t="shared" si="118"/>
        <v>53592</v>
      </c>
      <c r="X112" s="293">
        <f t="shared" si="63"/>
        <v>0</v>
      </c>
      <c r="Y112" s="293">
        <f t="shared" ref="Y112:AA112" si="119">Y113+Y124+Y127</f>
        <v>0</v>
      </c>
      <c r="Z112" s="293">
        <f t="shared" si="119"/>
        <v>0</v>
      </c>
      <c r="AA112" s="293">
        <f t="shared" si="119"/>
        <v>0</v>
      </c>
      <c r="AB112" s="293">
        <f t="shared" si="64"/>
        <v>0</v>
      </c>
      <c r="AC112" s="293">
        <f t="shared" ref="AC112:AG112" si="120">AC113+AC124+AC127</f>
        <v>0</v>
      </c>
      <c r="AD112" s="293">
        <f t="shared" si="120"/>
        <v>0</v>
      </c>
      <c r="AE112" s="293">
        <f t="shared" si="65"/>
        <v>0</v>
      </c>
      <c r="AF112" s="293">
        <f t="shared" si="120"/>
        <v>0</v>
      </c>
      <c r="AG112" s="293">
        <f t="shared" si="120"/>
        <v>0</v>
      </c>
      <c r="AH112" s="293">
        <f t="shared" si="66"/>
        <v>0</v>
      </c>
      <c r="AI112" s="293">
        <f t="shared" ref="AI112:AK112" si="121">AI113+AI124+AI127</f>
        <v>0</v>
      </c>
      <c r="AJ112" s="293">
        <f t="shared" si="121"/>
        <v>0</v>
      </c>
      <c r="AK112" s="293">
        <f t="shared" si="121"/>
        <v>0</v>
      </c>
      <c r="AL112" s="293">
        <f t="shared" si="67"/>
        <v>0</v>
      </c>
      <c r="AM112" s="293">
        <f>AM113+AM124+AM127</f>
        <v>0</v>
      </c>
      <c r="AN112" s="293">
        <f>AN113+AN124+AN127</f>
        <v>0</v>
      </c>
      <c r="AO112" s="289"/>
    </row>
    <row r="113" s="269" customFormat="1" customHeight="1" spans="1:41">
      <c r="A113" s="294">
        <v>103</v>
      </c>
      <c r="B113" s="296" t="s">
        <v>366</v>
      </c>
      <c r="C113" s="289"/>
      <c r="D113" s="293">
        <f t="shared" si="56"/>
        <v>8021</v>
      </c>
      <c r="E113" s="293">
        <f t="shared" si="57"/>
        <v>4865</v>
      </c>
      <c r="F113" s="293">
        <f t="shared" ref="F113:J113" si="122">SUM(F114:F123)</f>
        <v>4365</v>
      </c>
      <c r="G113" s="293">
        <f t="shared" si="122"/>
        <v>0</v>
      </c>
      <c r="H113" s="293">
        <f t="shared" si="122"/>
        <v>0</v>
      </c>
      <c r="I113" s="293">
        <f t="shared" si="122"/>
        <v>0</v>
      </c>
      <c r="J113" s="293">
        <f t="shared" si="122"/>
        <v>500</v>
      </c>
      <c r="K113" s="293">
        <f t="shared" si="58"/>
        <v>1026</v>
      </c>
      <c r="L113" s="292">
        <f t="shared" ref="L113:P113" si="123">SUM(L114:L123)</f>
        <v>670</v>
      </c>
      <c r="M113" s="293">
        <f t="shared" si="59"/>
        <v>336</v>
      </c>
      <c r="N113" s="293">
        <f t="shared" si="123"/>
        <v>256</v>
      </c>
      <c r="O113" s="293">
        <f t="shared" si="123"/>
        <v>80</v>
      </c>
      <c r="P113" s="292">
        <f t="shared" si="123"/>
        <v>20</v>
      </c>
      <c r="Q113" s="293">
        <f t="shared" si="60"/>
        <v>2130</v>
      </c>
      <c r="R113" s="293">
        <f t="shared" si="61"/>
        <v>2130</v>
      </c>
      <c r="S113" s="293">
        <f t="shared" ref="S113:W113" si="124">SUM(S114:S123)</f>
        <v>1924</v>
      </c>
      <c r="T113" s="293">
        <f t="shared" si="62"/>
        <v>206</v>
      </c>
      <c r="U113" s="293">
        <f t="shared" si="124"/>
        <v>102</v>
      </c>
      <c r="V113" s="293">
        <f t="shared" si="124"/>
        <v>104</v>
      </c>
      <c r="W113" s="293">
        <f t="shared" si="124"/>
        <v>0</v>
      </c>
      <c r="X113" s="293">
        <f t="shared" si="63"/>
        <v>0</v>
      </c>
      <c r="Y113" s="293">
        <f t="shared" ref="Y113:AA113" si="125">SUM(Y114:Y123)</f>
        <v>0</v>
      </c>
      <c r="Z113" s="293">
        <f t="shared" si="125"/>
        <v>0</v>
      </c>
      <c r="AA113" s="293">
        <f t="shared" si="125"/>
        <v>0</v>
      </c>
      <c r="AB113" s="293">
        <f t="shared" si="64"/>
        <v>0</v>
      </c>
      <c r="AC113" s="293">
        <f t="shared" ref="AC113:AG113" si="126">SUM(AC114:AC123)</f>
        <v>0</v>
      </c>
      <c r="AD113" s="293">
        <f t="shared" si="126"/>
        <v>0</v>
      </c>
      <c r="AE113" s="293">
        <f t="shared" si="65"/>
        <v>0</v>
      </c>
      <c r="AF113" s="293">
        <f t="shared" si="126"/>
        <v>0</v>
      </c>
      <c r="AG113" s="293">
        <f t="shared" si="126"/>
        <v>0</v>
      </c>
      <c r="AH113" s="293">
        <f t="shared" si="66"/>
        <v>0</v>
      </c>
      <c r="AI113" s="293">
        <f t="shared" ref="AI113:AK113" si="127">SUM(AI114:AI123)</f>
        <v>0</v>
      </c>
      <c r="AJ113" s="293">
        <f t="shared" si="127"/>
        <v>0</v>
      </c>
      <c r="AK113" s="293">
        <f t="shared" si="127"/>
        <v>0</v>
      </c>
      <c r="AL113" s="293">
        <f t="shared" si="67"/>
        <v>0</v>
      </c>
      <c r="AM113" s="293">
        <f>SUM(AM114:AM123)</f>
        <v>0</v>
      </c>
      <c r="AN113" s="293">
        <f>SUM(AN114:AN123)</f>
        <v>0</v>
      </c>
      <c r="AO113" s="289"/>
    </row>
    <row r="114" s="262" customFormat="1" ht="36" customHeight="1" spans="1:41">
      <c r="A114" s="294">
        <v>104</v>
      </c>
      <c r="B114" s="298" t="s">
        <v>367</v>
      </c>
      <c r="C114" s="289" t="s">
        <v>368</v>
      </c>
      <c r="D114" s="293">
        <f t="shared" si="56"/>
        <v>3927</v>
      </c>
      <c r="E114" s="293">
        <f t="shared" si="57"/>
        <v>2240</v>
      </c>
      <c r="F114" s="293">
        <v>2040</v>
      </c>
      <c r="G114" s="293"/>
      <c r="H114" s="293"/>
      <c r="I114" s="293"/>
      <c r="J114" s="293">
        <v>200</v>
      </c>
      <c r="K114" s="293">
        <f t="shared" si="58"/>
        <v>487</v>
      </c>
      <c r="L114" s="292">
        <v>260</v>
      </c>
      <c r="M114" s="293">
        <f t="shared" si="59"/>
        <v>207</v>
      </c>
      <c r="N114" s="293">
        <v>192</v>
      </c>
      <c r="O114" s="293">
        <v>15</v>
      </c>
      <c r="P114" s="292">
        <v>20</v>
      </c>
      <c r="Q114" s="293">
        <f t="shared" si="60"/>
        <v>1200</v>
      </c>
      <c r="R114" s="293">
        <f t="shared" si="61"/>
        <v>1200</v>
      </c>
      <c r="S114" s="293">
        <v>1081</v>
      </c>
      <c r="T114" s="293">
        <f t="shared" si="62"/>
        <v>119</v>
      </c>
      <c r="U114" s="293">
        <v>54</v>
      </c>
      <c r="V114" s="293">
        <v>65</v>
      </c>
      <c r="W114" s="293"/>
      <c r="X114" s="293">
        <f t="shared" si="63"/>
        <v>0</v>
      </c>
      <c r="Y114" s="293"/>
      <c r="Z114" s="293"/>
      <c r="AA114" s="293"/>
      <c r="AB114" s="293">
        <f t="shared" si="64"/>
        <v>0</v>
      </c>
      <c r="AC114" s="293"/>
      <c r="AD114" s="293"/>
      <c r="AE114" s="293">
        <f t="shared" si="65"/>
        <v>0</v>
      </c>
      <c r="AF114" s="293"/>
      <c r="AG114" s="293"/>
      <c r="AH114" s="293">
        <f t="shared" si="66"/>
        <v>0</v>
      </c>
      <c r="AI114" s="293"/>
      <c r="AJ114" s="293"/>
      <c r="AK114" s="293"/>
      <c r="AL114" s="293">
        <f t="shared" si="67"/>
        <v>0</v>
      </c>
      <c r="AM114" s="293"/>
      <c r="AN114" s="293"/>
      <c r="AO114" s="310" t="s">
        <v>369</v>
      </c>
    </row>
    <row r="115" s="262" customFormat="1" customHeight="1" spans="1:41">
      <c r="A115" s="294">
        <v>105</v>
      </c>
      <c r="B115" s="298" t="s">
        <v>370</v>
      </c>
      <c r="C115" s="289" t="s">
        <v>371</v>
      </c>
      <c r="D115" s="293">
        <f t="shared" si="56"/>
        <v>498</v>
      </c>
      <c r="E115" s="293">
        <f t="shared" si="57"/>
        <v>276</v>
      </c>
      <c r="F115" s="293">
        <v>276</v>
      </c>
      <c r="G115" s="293"/>
      <c r="H115" s="293"/>
      <c r="I115" s="293"/>
      <c r="J115" s="293"/>
      <c r="K115" s="293">
        <f t="shared" si="58"/>
        <v>122</v>
      </c>
      <c r="L115" s="292">
        <v>70</v>
      </c>
      <c r="M115" s="293">
        <f t="shared" si="59"/>
        <v>52</v>
      </c>
      <c r="N115" s="293">
        <v>37</v>
      </c>
      <c r="O115" s="293">
        <v>15</v>
      </c>
      <c r="P115" s="292"/>
      <c r="Q115" s="293">
        <f t="shared" si="60"/>
        <v>100</v>
      </c>
      <c r="R115" s="293">
        <f t="shared" si="61"/>
        <v>100</v>
      </c>
      <c r="S115" s="293">
        <v>55</v>
      </c>
      <c r="T115" s="293">
        <f t="shared" si="62"/>
        <v>45</v>
      </c>
      <c r="U115" s="293">
        <v>30</v>
      </c>
      <c r="V115" s="293">
        <v>15</v>
      </c>
      <c r="W115" s="293"/>
      <c r="X115" s="293">
        <f t="shared" si="63"/>
        <v>0</v>
      </c>
      <c r="Y115" s="293"/>
      <c r="Z115" s="293"/>
      <c r="AA115" s="293"/>
      <c r="AB115" s="293">
        <f t="shared" si="64"/>
        <v>0</v>
      </c>
      <c r="AC115" s="293"/>
      <c r="AD115" s="293"/>
      <c r="AE115" s="293">
        <f t="shared" si="65"/>
        <v>0</v>
      </c>
      <c r="AF115" s="293"/>
      <c r="AG115" s="293"/>
      <c r="AH115" s="293">
        <f t="shared" si="66"/>
        <v>0</v>
      </c>
      <c r="AI115" s="293"/>
      <c r="AJ115" s="293"/>
      <c r="AK115" s="293"/>
      <c r="AL115" s="293">
        <f t="shared" si="67"/>
        <v>0</v>
      </c>
      <c r="AM115" s="293"/>
      <c r="AN115" s="293"/>
      <c r="AO115" s="310" t="s">
        <v>372</v>
      </c>
    </row>
    <row r="116" s="262" customFormat="1" customHeight="1" spans="1:41">
      <c r="A116" s="294">
        <v>106</v>
      </c>
      <c r="B116" s="298" t="s">
        <v>373</v>
      </c>
      <c r="C116" s="289" t="s">
        <v>374</v>
      </c>
      <c r="D116" s="293">
        <f t="shared" si="56"/>
        <v>529</v>
      </c>
      <c r="E116" s="293">
        <f t="shared" si="57"/>
        <v>354</v>
      </c>
      <c r="F116" s="293">
        <v>354</v>
      </c>
      <c r="G116" s="293"/>
      <c r="H116" s="293"/>
      <c r="I116" s="293"/>
      <c r="J116" s="293"/>
      <c r="K116" s="293">
        <f t="shared" si="58"/>
        <v>75</v>
      </c>
      <c r="L116" s="292">
        <v>60</v>
      </c>
      <c r="M116" s="293">
        <f t="shared" si="59"/>
        <v>15</v>
      </c>
      <c r="N116" s="293"/>
      <c r="O116" s="293">
        <v>15</v>
      </c>
      <c r="P116" s="292"/>
      <c r="Q116" s="293">
        <f t="shared" si="60"/>
        <v>100</v>
      </c>
      <c r="R116" s="293">
        <f t="shared" si="61"/>
        <v>100</v>
      </c>
      <c r="S116" s="293">
        <v>58</v>
      </c>
      <c r="T116" s="293">
        <f t="shared" si="62"/>
        <v>42</v>
      </c>
      <c r="U116" s="293">
        <v>18</v>
      </c>
      <c r="V116" s="293">
        <v>24</v>
      </c>
      <c r="W116" s="293"/>
      <c r="X116" s="293">
        <f t="shared" si="63"/>
        <v>0</v>
      </c>
      <c r="Y116" s="293"/>
      <c r="Z116" s="293"/>
      <c r="AA116" s="293"/>
      <c r="AB116" s="293">
        <f t="shared" si="64"/>
        <v>0</v>
      </c>
      <c r="AC116" s="293"/>
      <c r="AD116" s="293"/>
      <c r="AE116" s="293">
        <f t="shared" si="65"/>
        <v>0</v>
      </c>
      <c r="AF116" s="293"/>
      <c r="AG116" s="293"/>
      <c r="AH116" s="293">
        <f t="shared" si="66"/>
        <v>0</v>
      </c>
      <c r="AI116" s="293"/>
      <c r="AJ116" s="293"/>
      <c r="AK116" s="293"/>
      <c r="AL116" s="293">
        <f t="shared" si="67"/>
        <v>0</v>
      </c>
      <c r="AM116" s="293"/>
      <c r="AN116" s="293"/>
      <c r="AO116" s="310" t="s">
        <v>375</v>
      </c>
    </row>
    <row r="117" s="262" customFormat="1" customHeight="1" spans="1:41">
      <c r="A117" s="294">
        <v>107</v>
      </c>
      <c r="B117" s="298" t="s">
        <v>376</v>
      </c>
      <c r="C117" s="289" t="s">
        <v>377</v>
      </c>
      <c r="D117" s="293">
        <f t="shared" si="56"/>
        <v>996</v>
      </c>
      <c r="E117" s="293">
        <f t="shared" si="57"/>
        <v>721</v>
      </c>
      <c r="F117" s="293">
        <v>721</v>
      </c>
      <c r="G117" s="293"/>
      <c r="H117" s="293"/>
      <c r="I117" s="293"/>
      <c r="J117" s="293"/>
      <c r="K117" s="293">
        <f t="shared" si="58"/>
        <v>135</v>
      </c>
      <c r="L117" s="292">
        <v>120</v>
      </c>
      <c r="M117" s="293">
        <f t="shared" si="59"/>
        <v>15</v>
      </c>
      <c r="N117" s="293"/>
      <c r="O117" s="293">
        <v>15</v>
      </c>
      <c r="P117" s="292"/>
      <c r="Q117" s="293">
        <f t="shared" si="60"/>
        <v>140</v>
      </c>
      <c r="R117" s="293">
        <f t="shared" si="61"/>
        <v>140</v>
      </c>
      <c r="S117" s="293">
        <v>140</v>
      </c>
      <c r="T117" s="293">
        <f t="shared" si="62"/>
        <v>0</v>
      </c>
      <c r="U117" s="293"/>
      <c r="V117" s="293"/>
      <c r="W117" s="293"/>
      <c r="X117" s="293">
        <f t="shared" si="63"/>
        <v>0</v>
      </c>
      <c r="Y117" s="293"/>
      <c r="Z117" s="293"/>
      <c r="AA117" s="293"/>
      <c r="AB117" s="293">
        <f t="shared" si="64"/>
        <v>0</v>
      </c>
      <c r="AC117" s="293"/>
      <c r="AD117" s="293"/>
      <c r="AE117" s="293">
        <f t="shared" si="65"/>
        <v>0</v>
      </c>
      <c r="AF117" s="293"/>
      <c r="AG117" s="293"/>
      <c r="AH117" s="293">
        <f t="shared" si="66"/>
        <v>0</v>
      </c>
      <c r="AI117" s="293"/>
      <c r="AJ117" s="293"/>
      <c r="AK117" s="293"/>
      <c r="AL117" s="293">
        <f t="shared" si="67"/>
        <v>0</v>
      </c>
      <c r="AM117" s="293"/>
      <c r="AN117" s="293"/>
      <c r="AO117" s="310" t="s">
        <v>378</v>
      </c>
    </row>
    <row r="118" s="262" customFormat="1" customHeight="1" spans="1:41">
      <c r="A118" s="294">
        <v>108</v>
      </c>
      <c r="B118" s="298" t="s">
        <v>379</v>
      </c>
      <c r="C118" s="289" t="s">
        <v>380</v>
      </c>
      <c r="D118" s="293">
        <f t="shared" si="56"/>
        <v>1282</v>
      </c>
      <c r="E118" s="293">
        <f t="shared" si="57"/>
        <v>857</v>
      </c>
      <c r="F118" s="293">
        <v>557</v>
      </c>
      <c r="G118" s="293"/>
      <c r="H118" s="293"/>
      <c r="I118" s="293"/>
      <c r="J118" s="293">
        <v>300</v>
      </c>
      <c r="K118" s="293">
        <f t="shared" si="58"/>
        <v>105</v>
      </c>
      <c r="L118" s="292">
        <v>100</v>
      </c>
      <c r="M118" s="293">
        <f t="shared" si="59"/>
        <v>5</v>
      </c>
      <c r="N118" s="293"/>
      <c r="O118" s="293">
        <v>5</v>
      </c>
      <c r="P118" s="292"/>
      <c r="Q118" s="293">
        <f t="shared" si="60"/>
        <v>320</v>
      </c>
      <c r="R118" s="293">
        <f t="shared" si="61"/>
        <v>320</v>
      </c>
      <c r="S118" s="293">
        <v>320</v>
      </c>
      <c r="T118" s="293">
        <f t="shared" si="62"/>
        <v>0</v>
      </c>
      <c r="U118" s="293"/>
      <c r="V118" s="293"/>
      <c r="W118" s="293"/>
      <c r="X118" s="293">
        <f t="shared" si="63"/>
        <v>0</v>
      </c>
      <c r="Y118" s="293"/>
      <c r="Z118" s="293"/>
      <c r="AA118" s="293"/>
      <c r="AB118" s="293">
        <f t="shared" si="64"/>
        <v>0</v>
      </c>
      <c r="AC118" s="293"/>
      <c r="AD118" s="293"/>
      <c r="AE118" s="293">
        <f t="shared" si="65"/>
        <v>0</v>
      </c>
      <c r="AF118" s="293"/>
      <c r="AG118" s="293"/>
      <c r="AH118" s="293">
        <f t="shared" si="66"/>
        <v>0</v>
      </c>
      <c r="AI118" s="293"/>
      <c r="AJ118" s="293"/>
      <c r="AK118" s="293"/>
      <c r="AL118" s="293">
        <f t="shared" si="67"/>
        <v>0</v>
      </c>
      <c r="AM118" s="293"/>
      <c r="AN118" s="293"/>
      <c r="AO118" s="310" t="s">
        <v>381</v>
      </c>
    </row>
    <row r="119" s="262" customFormat="1" customHeight="1" spans="1:41">
      <c r="A119" s="294">
        <v>109</v>
      </c>
      <c r="B119" s="298" t="s">
        <v>382</v>
      </c>
      <c r="C119" s="289" t="s">
        <v>383</v>
      </c>
      <c r="D119" s="293">
        <f t="shared" si="56"/>
        <v>349</v>
      </c>
      <c r="E119" s="293">
        <f t="shared" si="57"/>
        <v>156</v>
      </c>
      <c r="F119" s="293">
        <v>156</v>
      </c>
      <c r="G119" s="293"/>
      <c r="H119" s="293"/>
      <c r="I119" s="293"/>
      <c r="J119" s="293"/>
      <c r="K119" s="293">
        <f t="shared" si="58"/>
        <v>43</v>
      </c>
      <c r="L119" s="292">
        <v>20</v>
      </c>
      <c r="M119" s="293">
        <f t="shared" si="59"/>
        <v>23</v>
      </c>
      <c r="N119" s="293">
        <v>18</v>
      </c>
      <c r="O119" s="293">
        <v>5</v>
      </c>
      <c r="P119" s="292"/>
      <c r="Q119" s="293">
        <f t="shared" si="60"/>
        <v>150</v>
      </c>
      <c r="R119" s="293">
        <f t="shared" si="61"/>
        <v>150</v>
      </c>
      <c r="S119" s="293">
        <v>150</v>
      </c>
      <c r="T119" s="293">
        <f t="shared" si="62"/>
        <v>0</v>
      </c>
      <c r="U119" s="293"/>
      <c r="V119" s="293"/>
      <c r="W119" s="293"/>
      <c r="X119" s="293">
        <f t="shared" si="63"/>
        <v>0</v>
      </c>
      <c r="Y119" s="293"/>
      <c r="Z119" s="293"/>
      <c r="AA119" s="293"/>
      <c r="AB119" s="293">
        <f t="shared" si="64"/>
        <v>0</v>
      </c>
      <c r="AC119" s="293"/>
      <c r="AD119" s="293"/>
      <c r="AE119" s="293">
        <f t="shared" si="65"/>
        <v>0</v>
      </c>
      <c r="AF119" s="293"/>
      <c r="AG119" s="293"/>
      <c r="AH119" s="293">
        <f t="shared" si="66"/>
        <v>0</v>
      </c>
      <c r="AI119" s="293"/>
      <c r="AJ119" s="293"/>
      <c r="AK119" s="293"/>
      <c r="AL119" s="293">
        <f t="shared" si="67"/>
        <v>0</v>
      </c>
      <c r="AM119" s="293"/>
      <c r="AN119" s="293"/>
      <c r="AO119" s="310" t="s">
        <v>384</v>
      </c>
    </row>
    <row r="120" s="262" customFormat="1" customHeight="1" spans="1:41">
      <c r="A120" s="294">
        <v>110</v>
      </c>
      <c r="B120" s="299" t="s">
        <v>385</v>
      </c>
      <c r="C120" s="289" t="s">
        <v>386</v>
      </c>
      <c r="D120" s="293">
        <f t="shared" si="56"/>
        <v>187</v>
      </c>
      <c r="E120" s="293">
        <f t="shared" si="57"/>
        <v>63</v>
      </c>
      <c r="F120" s="293">
        <v>63</v>
      </c>
      <c r="G120" s="293"/>
      <c r="H120" s="293"/>
      <c r="I120" s="293"/>
      <c r="J120" s="293"/>
      <c r="K120" s="293">
        <f t="shared" si="58"/>
        <v>24</v>
      </c>
      <c r="L120" s="292">
        <v>10</v>
      </c>
      <c r="M120" s="293">
        <f t="shared" si="59"/>
        <v>14</v>
      </c>
      <c r="N120" s="293">
        <v>9</v>
      </c>
      <c r="O120" s="293">
        <v>5</v>
      </c>
      <c r="P120" s="292"/>
      <c r="Q120" s="293">
        <f t="shared" si="60"/>
        <v>100</v>
      </c>
      <c r="R120" s="293">
        <f t="shared" si="61"/>
        <v>100</v>
      </c>
      <c r="S120" s="293">
        <v>100</v>
      </c>
      <c r="T120" s="293">
        <f t="shared" si="62"/>
        <v>0</v>
      </c>
      <c r="U120" s="293"/>
      <c r="V120" s="293"/>
      <c r="W120" s="293"/>
      <c r="X120" s="293">
        <f t="shared" si="63"/>
        <v>0</v>
      </c>
      <c r="Y120" s="293"/>
      <c r="Z120" s="293"/>
      <c r="AA120" s="293"/>
      <c r="AB120" s="293">
        <f t="shared" si="64"/>
        <v>0</v>
      </c>
      <c r="AC120" s="293"/>
      <c r="AD120" s="293"/>
      <c r="AE120" s="293">
        <f t="shared" si="65"/>
        <v>0</v>
      </c>
      <c r="AF120" s="293"/>
      <c r="AG120" s="293"/>
      <c r="AH120" s="293">
        <f t="shared" si="66"/>
        <v>0</v>
      </c>
      <c r="AI120" s="293"/>
      <c r="AJ120" s="293"/>
      <c r="AK120" s="293"/>
      <c r="AL120" s="293">
        <f t="shared" si="67"/>
        <v>0</v>
      </c>
      <c r="AM120" s="293"/>
      <c r="AN120" s="293"/>
      <c r="AO120" s="310" t="s">
        <v>387</v>
      </c>
    </row>
    <row r="121" s="262" customFormat="1" customHeight="1" spans="1:41">
      <c r="A121" s="294">
        <v>111</v>
      </c>
      <c r="B121" s="298" t="s">
        <v>388</v>
      </c>
      <c r="C121" s="289" t="s">
        <v>389</v>
      </c>
      <c r="D121" s="293">
        <f t="shared" si="56"/>
        <v>253</v>
      </c>
      <c r="E121" s="293">
        <f t="shared" si="57"/>
        <v>198</v>
      </c>
      <c r="F121" s="293">
        <v>198</v>
      </c>
      <c r="G121" s="293"/>
      <c r="H121" s="293"/>
      <c r="I121" s="293"/>
      <c r="J121" s="293"/>
      <c r="K121" s="293">
        <f t="shared" si="58"/>
        <v>35</v>
      </c>
      <c r="L121" s="292">
        <v>30</v>
      </c>
      <c r="M121" s="293">
        <f t="shared" si="59"/>
        <v>5</v>
      </c>
      <c r="N121" s="293"/>
      <c r="O121" s="293">
        <v>5</v>
      </c>
      <c r="P121" s="292"/>
      <c r="Q121" s="293">
        <f t="shared" si="60"/>
        <v>20</v>
      </c>
      <c r="R121" s="293">
        <f t="shared" si="61"/>
        <v>20</v>
      </c>
      <c r="S121" s="293">
        <v>20</v>
      </c>
      <c r="T121" s="293">
        <f t="shared" si="62"/>
        <v>0</v>
      </c>
      <c r="U121" s="293"/>
      <c r="V121" s="293"/>
      <c r="W121" s="293"/>
      <c r="X121" s="293">
        <f t="shared" si="63"/>
        <v>0</v>
      </c>
      <c r="Y121" s="293"/>
      <c r="Z121" s="293"/>
      <c r="AA121" s="293"/>
      <c r="AB121" s="293">
        <f t="shared" si="64"/>
        <v>0</v>
      </c>
      <c r="AC121" s="293"/>
      <c r="AD121" s="293"/>
      <c r="AE121" s="293">
        <f t="shared" si="65"/>
        <v>0</v>
      </c>
      <c r="AF121" s="293"/>
      <c r="AG121" s="293"/>
      <c r="AH121" s="293">
        <f t="shared" si="66"/>
        <v>0</v>
      </c>
      <c r="AI121" s="293"/>
      <c r="AJ121" s="293"/>
      <c r="AK121" s="293"/>
      <c r="AL121" s="293">
        <f t="shared" si="67"/>
        <v>0</v>
      </c>
      <c r="AM121" s="293"/>
      <c r="AN121" s="293"/>
      <c r="AO121" s="310" t="s">
        <v>390</v>
      </c>
    </row>
    <row r="122" s="262" customFormat="1" customHeight="1" spans="1:41">
      <c r="A122" s="294">
        <v>112</v>
      </c>
      <c r="B122" s="298" t="s">
        <v>391</v>
      </c>
      <c r="C122" s="311"/>
      <c r="D122" s="293">
        <f t="shared" si="56"/>
        <v>0</v>
      </c>
      <c r="E122" s="293">
        <f t="shared" si="57"/>
        <v>0</v>
      </c>
      <c r="F122" s="312"/>
      <c r="G122" s="312"/>
      <c r="H122" s="312"/>
      <c r="I122" s="312"/>
      <c r="J122" s="312"/>
      <c r="K122" s="293">
        <f t="shared" si="58"/>
        <v>0</v>
      </c>
      <c r="L122" s="313"/>
      <c r="M122" s="293">
        <f t="shared" si="59"/>
        <v>0</v>
      </c>
      <c r="N122" s="314"/>
      <c r="O122" s="314"/>
      <c r="P122" s="313"/>
      <c r="Q122" s="293">
        <f t="shared" si="60"/>
        <v>0</v>
      </c>
      <c r="R122" s="293">
        <f t="shared" si="61"/>
        <v>0</v>
      </c>
      <c r="S122" s="312"/>
      <c r="T122" s="293">
        <f t="shared" si="62"/>
        <v>0</v>
      </c>
      <c r="U122" s="312"/>
      <c r="V122" s="312"/>
      <c r="W122" s="312"/>
      <c r="X122" s="293">
        <f t="shared" si="63"/>
        <v>0</v>
      </c>
      <c r="Y122" s="312"/>
      <c r="Z122" s="312"/>
      <c r="AA122" s="312"/>
      <c r="AB122" s="293">
        <f t="shared" si="64"/>
        <v>0</v>
      </c>
      <c r="AC122" s="312"/>
      <c r="AD122" s="312"/>
      <c r="AE122" s="293">
        <f t="shared" si="65"/>
        <v>0</v>
      </c>
      <c r="AF122" s="312"/>
      <c r="AG122" s="312"/>
      <c r="AH122" s="293">
        <f t="shared" si="66"/>
        <v>0</v>
      </c>
      <c r="AI122" s="312"/>
      <c r="AJ122" s="312"/>
      <c r="AK122" s="312"/>
      <c r="AL122" s="293">
        <f t="shared" si="67"/>
        <v>0</v>
      </c>
      <c r="AM122" s="312"/>
      <c r="AN122" s="312"/>
      <c r="AO122" s="289"/>
    </row>
    <row r="123" s="262" customFormat="1" customHeight="1" spans="1:41">
      <c r="A123" s="294">
        <v>113</v>
      </c>
      <c r="B123" s="298" t="s">
        <v>392</v>
      </c>
      <c r="C123" s="311"/>
      <c r="D123" s="293">
        <f t="shared" si="56"/>
        <v>0</v>
      </c>
      <c r="E123" s="293">
        <f t="shared" si="57"/>
        <v>0</v>
      </c>
      <c r="F123" s="312"/>
      <c r="G123" s="312"/>
      <c r="H123" s="312"/>
      <c r="I123" s="312"/>
      <c r="J123" s="312"/>
      <c r="K123" s="293">
        <f t="shared" si="58"/>
        <v>0</v>
      </c>
      <c r="L123" s="313"/>
      <c r="M123" s="293">
        <f t="shared" si="59"/>
        <v>0</v>
      </c>
      <c r="N123" s="314"/>
      <c r="O123" s="314"/>
      <c r="P123" s="313"/>
      <c r="Q123" s="293">
        <f t="shared" si="60"/>
        <v>0</v>
      </c>
      <c r="R123" s="293">
        <f t="shared" si="61"/>
        <v>0</v>
      </c>
      <c r="S123" s="312"/>
      <c r="T123" s="293">
        <f t="shared" si="62"/>
        <v>0</v>
      </c>
      <c r="U123" s="312"/>
      <c r="V123" s="312"/>
      <c r="W123" s="312"/>
      <c r="X123" s="293">
        <f t="shared" si="63"/>
        <v>0</v>
      </c>
      <c r="Y123" s="312"/>
      <c r="Z123" s="312"/>
      <c r="AA123" s="312"/>
      <c r="AB123" s="293">
        <f t="shared" si="64"/>
        <v>0</v>
      </c>
      <c r="AC123" s="312"/>
      <c r="AD123" s="312"/>
      <c r="AE123" s="293">
        <f t="shared" si="65"/>
        <v>0</v>
      </c>
      <c r="AF123" s="312"/>
      <c r="AG123" s="312"/>
      <c r="AH123" s="293">
        <f t="shared" si="66"/>
        <v>0</v>
      </c>
      <c r="AI123" s="312"/>
      <c r="AJ123" s="312"/>
      <c r="AK123" s="312"/>
      <c r="AL123" s="293">
        <f t="shared" si="67"/>
        <v>0</v>
      </c>
      <c r="AM123" s="312"/>
      <c r="AN123" s="312"/>
      <c r="AO123" s="289"/>
    </row>
    <row r="124" s="262" customFormat="1" customHeight="1" spans="1:41">
      <c r="A124" s="294">
        <v>114</v>
      </c>
      <c r="B124" s="283" t="s">
        <v>393</v>
      </c>
      <c r="C124" s="311"/>
      <c r="D124" s="293">
        <f t="shared" si="56"/>
        <v>4254</v>
      </c>
      <c r="E124" s="293">
        <f t="shared" si="57"/>
        <v>2734</v>
      </c>
      <c r="F124" s="293">
        <f t="shared" ref="F124:J124" si="128">F125+F126</f>
        <v>2634</v>
      </c>
      <c r="G124" s="293">
        <f t="shared" si="128"/>
        <v>0</v>
      </c>
      <c r="H124" s="293">
        <f t="shared" si="128"/>
        <v>0</v>
      </c>
      <c r="I124" s="293">
        <f t="shared" si="128"/>
        <v>0</v>
      </c>
      <c r="J124" s="293">
        <f t="shared" si="128"/>
        <v>100</v>
      </c>
      <c r="K124" s="293">
        <f t="shared" si="58"/>
        <v>490</v>
      </c>
      <c r="L124" s="292">
        <f t="shared" ref="L124:P124" si="129">L125+L126</f>
        <v>460</v>
      </c>
      <c r="M124" s="293">
        <f t="shared" si="59"/>
        <v>30</v>
      </c>
      <c r="N124" s="293">
        <f t="shared" si="129"/>
        <v>0</v>
      </c>
      <c r="O124" s="293">
        <f t="shared" si="129"/>
        <v>30</v>
      </c>
      <c r="P124" s="292">
        <f t="shared" si="129"/>
        <v>0</v>
      </c>
      <c r="Q124" s="293">
        <f t="shared" si="60"/>
        <v>1030</v>
      </c>
      <c r="R124" s="293">
        <f t="shared" si="61"/>
        <v>1030</v>
      </c>
      <c r="S124" s="293">
        <f t="shared" ref="S124:W124" si="130">S125+S126</f>
        <v>228</v>
      </c>
      <c r="T124" s="293">
        <f t="shared" si="62"/>
        <v>802</v>
      </c>
      <c r="U124" s="293">
        <f t="shared" si="130"/>
        <v>778</v>
      </c>
      <c r="V124" s="293">
        <f t="shared" si="130"/>
        <v>24</v>
      </c>
      <c r="W124" s="293">
        <f t="shared" si="130"/>
        <v>0</v>
      </c>
      <c r="X124" s="293">
        <f t="shared" si="63"/>
        <v>0</v>
      </c>
      <c r="Y124" s="293">
        <f t="shared" ref="Y124:AA124" si="131">Y125+Y126</f>
        <v>0</v>
      </c>
      <c r="Z124" s="293">
        <f t="shared" si="131"/>
        <v>0</v>
      </c>
      <c r="AA124" s="293">
        <f t="shared" si="131"/>
        <v>0</v>
      </c>
      <c r="AB124" s="293">
        <f t="shared" si="64"/>
        <v>0</v>
      </c>
      <c r="AC124" s="293">
        <f t="shared" ref="AC124:AG124" si="132">AC125+AC126</f>
        <v>0</v>
      </c>
      <c r="AD124" s="293">
        <f t="shared" si="132"/>
        <v>0</v>
      </c>
      <c r="AE124" s="293">
        <f t="shared" si="65"/>
        <v>0</v>
      </c>
      <c r="AF124" s="293">
        <f t="shared" si="132"/>
        <v>0</v>
      </c>
      <c r="AG124" s="293">
        <f t="shared" si="132"/>
        <v>0</v>
      </c>
      <c r="AH124" s="293">
        <f t="shared" si="66"/>
        <v>0</v>
      </c>
      <c r="AI124" s="293">
        <f t="shared" ref="AI124:AK124" si="133">AI125+AI126</f>
        <v>0</v>
      </c>
      <c r="AJ124" s="293">
        <f t="shared" si="133"/>
        <v>0</v>
      </c>
      <c r="AK124" s="293">
        <f t="shared" si="133"/>
        <v>0</v>
      </c>
      <c r="AL124" s="293">
        <f t="shared" si="67"/>
        <v>0</v>
      </c>
      <c r="AM124" s="293">
        <f>AM125+AM126</f>
        <v>0</v>
      </c>
      <c r="AN124" s="293">
        <f>AN125+AN126</f>
        <v>0</v>
      </c>
      <c r="AO124" s="289"/>
    </row>
    <row r="125" s="262" customFormat="1" customHeight="1" spans="1:41">
      <c r="A125" s="294">
        <v>115</v>
      </c>
      <c r="B125" s="298" t="s">
        <v>394</v>
      </c>
      <c r="C125" s="289" t="s">
        <v>395</v>
      </c>
      <c r="D125" s="293">
        <f t="shared" si="56"/>
        <v>3038</v>
      </c>
      <c r="E125" s="293">
        <f t="shared" si="57"/>
        <v>1763</v>
      </c>
      <c r="F125" s="293">
        <v>1663</v>
      </c>
      <c r="G125" s="293"/>
      <c r="H125" s="293"/>
      <c r="I125" s="293"/>
      <c r="J125" s="293">
        <v>100</v>
      </c>
      <c r="K125" s="293">
        <f t="shared" si="58"/>
        <v>295</v>
      </c>
      <c r="L125" s="292">
        <v>280</v>
      </c>
      <c r="M125" s="293">
        <f t="shared" si="59"/>
        <v>15</v>
      </c>
      <c r="N125" s="293"/>
      <c r="O125" s="293">
        <v>15</v>
      </c>
      <c r="P125" s="292"/>
      <c r="Q125" s="293">
        <f t="shared" si="60"/>
        <v>980</v>
      </c>
      <c r="R125" s="293">
        <f t="shared" si="61"/>
        <v>980</v>
      </c>
      <c r="S125" s="293">
        <v>220</v>
      </c>
      <c r="T125" s="293">
        <f t="shared" si="62"/>
        <v>760</v>
      </c>
      <c r="U125" s="293">
        <v>760</v>
      </c>
      <c r="V125" s="293"/>
      <c r="W125" s="293"/>
      <c r="X125" s="293">
        <f t="shared" si="63"/>
        <v>0</v>
      </c>
      <c r="Y125" s="293"/>
      <c r="Z125" s="293"/>
      <c r="AA125" s="293"/>
      <c r="AB125" s="293">
        <f t="shared" si="64"/>
        <v>0</v>
      </c>
      <c r="AC125" s="293"/>
      <c r="AD125" s="293"/>
      <c r="AE125" s="293">
        <f t="shared" si="65"/>
        <v>0</v>
      </c>
      <c r="AF125" s="293"/>
      <c r="AG125" s="293"/>
      <c r="AH125" s="293">
        <f t="shared" si="66"/>
        <v>0</v>
      </c>
      <c r="AI125" s="293"/>
      <c r="AJ125" s="293"/>
      <c r="AK125" s="293"/>
      <c r="AL125" s="293">
        <f t="shared" si="67"/>
        <v>0</v>
      </c>
      <c r="AM125" s="293"/>
      <c r="AN125" s="293"/>
      <c r="AO125" s="310" t="s">
        <v>396</v>
      </c>
    </row>
    <row r="126" s="262" customFormat="1" customHeight="1" spans="1:41">
      <c r="A126" s="294">
        <v>116</v>
      </c>
      <c r="B126" s="298" t="s">
        <v>397</v>
      </c>
      <c r="C126" s="289" t="s">
        <v>398</v>
      </c>
      <c r="D126" s="293">
        <f t="shared" si="56"/>
        <v>1216</v>
      </c>
      <c r="E126" s="293">
        <f t="shared" si="57"/>
        <v>971</v>
      </c>
      <c r="F126" s="293">
        <v>971</v>
      </c>
      <c r="G126" s="293"/>
      <c r="H126" s="293"/>
      <c r="I126" s="293"/>
      <c r="J126" s="293"/>
      <c r="K126" s="293">
        <f t="shared" si="58"/>
        <v>195</v>
      </c>
      <c r="L126" s="292">
        <v>180</v>
      </c>
      <c r="M126" s="293">
        <f t="shared" si="59"/>
        <v>15</v>
      </c>
      <c r="N126" s="293"/>
      <c r="O126" s="293">
        <v>15</v>
      </c>
      <c r="P126" s="292"/>
      <c r="Q126" s="293">
        <f t="shared" si="60"/>
        <v>50</v>
      </c>
      <c r="R126" s="293">
        <f t="shared" si="61"/>
        <v>50</v>
      </c>
      <c r="S126" s="293">
        <v>8</v>
      </c>
      <c r="T126" s="293">
        <f t="shared" si="62"/>
        <v>42</v>
      </c>
      <c r="U126" s="293">
        <v>18</v>
      </c>
      <c r="V126" s="293">
        <v>24</v>
      </c>
      <c r="W126" s="293"/>
      <c r="X126" s="293">
        <f t="shared" si="63"/>
        <v>0</v>
      </c>
      <c r="Y126" s="293"/>
      <c r="Z126" s="293"/>
      <c r="AA126" s="293"/>
      <c r="AB126" s="293">
        <f t="shared" si="64"/>
        <v>0</v>
      </c>
      <c r="AC126" s="293"/>
      <c r="AD126" s="293"/>
      <c r="AE126" s="293">
        <f t="shared" si="65"/>
        <v>0</v>
      </c>
      <c r="AF126" s="293"/>
      <c r="AG126" s="293"/>
      <c r="AH126" s="293">
        <f t="shared" si="66"/>
        <v>0</v>
      </c>
      <c r="AI126" s="293"/>
      <c r="AJ126" s="293"/>
      <c r="AK126" s="293"/>
      <c r="AL126" s="293">
        <f t="shared" si="67"/>
        <v>0</v>
      </c>
      <c r="AM126" s="293"/>
      <c r="AN126" s="293"/>
      <c r="AO126" s="310" t="s">
        <v>399</v>
      </c>
    </row>
    <row r="127" s="262" customFormat="1" customHeight="1" spans="1:41">
      <c r="A127" s="294">
        <v>117</v>
      </c>
      <c r="B127" s="296" t="s">
        <v>400</v>
      </c>
      <c r="C127" s="311"/>
      <c r="D127" s="293">
        <f t="shared" si="56"/>
        <v>53592</v>
      </c>
      <c r="E127" s="293">
        <f t="shared" si="57"/>
        <v>0</v>
      </c>
      <c r="F127" s="293">
        <f t="shared" ref="F127:J127" si="134">F128+F129</f>
        <v>0</v>
      </c>
      <c r="G127" s="293">
        <f t="shared" si="134"/>
        <v>0</v>
      </c>
      <c r="H127" s="293">
        <f t="shared" si="134"/>
        <v>0</v>
      </c>
      <c r="I127" s="293">
        <f t="shared" si="134"/>
        <v>0</v>
      </c>
      <c r="J127" s="293">
        <f t="shared" si="134"/>
        <v>0</v>
      </c>
      <c r="K127" s="293">
        <f t="shared" si="58"/>
        <v>0</v>
      </c>
      <c r="L127" s="292">
        <f t="shared" ref="L127:P127" si="135">L128+L129</f>
        <v>0</v>
      </c>
      <c r="M127" s="293">
        <f t="shared" si="59"/>
        <v>0</v>
      </c>
      <c r="N127" s="293">
        <f t="shared" si="135"/>
        <v>0</v>
      </c>
      <c r="O127" s="293">
        <f t="shared" si="135"/>
        <v>0</v>
      </c>
      <c r="P127" s="292">
        <f t="shared" si="135"/>
        <v>0</v>
      </c>
      <c r="Q127" s="293">
        <f t="shared" si="60"/>
        <v>53592</v>
      </c>
      <c r="R127" s="293">
        <f t="shared" si="61"/>
        <v>0</v>
      </c>
      <c r="S127" s="293">
        <f t="shared" ref="S127:W127" si="136">S128+S129</f>
        <v>0</v>
      </c>
      <c r="T127" s="293">
        <f t="shared" si="62"/>
        <v>0</v>
      </c>
      <c r="U127" s="293">
        <f t="shared" si="136"/>
        <v>0</v>
      </c>
      <c r="V127" s="293">
        <f t="shared" si="136"/>
        <v>0</v>
      </c>
      <c r="W127" s="293">
        <f t="shared" si="136"/>
        <v>53592</v>
      </c>
      <c r="X127" s="293">
        <f t="shared" si="63"/>
        <v>0</v>
      </c>
      <c r="Y127" s="293">
        <f t="shared" ref="Y127:AA127" si="137">Y128+Y129</f>
        <v>0</v>
      </c>
      <c r="Z127" s="293">
        <f t="shared" si="137"/>
        <v>0</v>
      </c>
      <c r="AA127" s="293">
        <f t="shared" si="137"/>
        <v>0</v>
      </c>
      <c r="AB127" s="293">
        <f t="shared" si="64"/>
        <v>0</v>
      </c>
      <c r="AC127" s="293">
        <f t="shared" ref="AC127:AG127" si="138">AC128+AC129</f>
        <v>0</v>
      </c>
      <c r="AD127" s="293">
        <f t="shared" si="138"/>
        <v>0</v>
      </c>
      <c r="AE127" s="293">
        <f t="shared" si="65"/>
        <v>0</v>
      </c>
      <c r="AF127" s="293">
        <f t="shared" si="138"/>
        <v>0</v>
      </c>
      <c r="AG127" s="293">
        <f t="shared" si="138"/>
        <v>0</v>
      </c>
      <c r="AH127" s="293">
        <f t="shared" si="66"/>
        <v>0</v>
      </c>
      <c r="AI127" s="293">
        <f t="shared" ref="AI127:AK127" si="139">AI128+AI129</f>
        <v>0</v>
      </c>
      <c r="AJ127" s="293">
        <f t="shared" si="139"/>
        <v>0</v>
      </c>
      <c r="AK127" s="293">
        <f t="shared" si="139"/>
        <v>0</v>
      </c>
      <c r="AL127" s="293">
        <f t="shared" si="67"/>
        <v>0</v>
      </c>
      <c r="AM127" s="293">
        <f>AM128+AM129</f>
        <v>0</v>
      </c>
      <c r="AN127" s="293">
        <f>AN128+AN129</f>
        <v>0</v>
      </c>
      <c r="AO127" s="289"/>
    </row>
    <row r="128" s="262" customFormat="1" customHeight="1" spans="1:41">
      <c r="A128" s="294">
        <v>118</v>
      </c>
      <c r="B128" s="298" t="s">
        <v>401</v>
      </c>
      <c r="C128" s="311"/>
      <c r="D128" s="293">
        <f t="shared" si="56"/>
        <v>0</v>
      </c>
      <c r="E128" s="293">
        <f t="shared" si="57"/>
        <v>0</v>
      </c>
      <c r="F128" s="312"/>
      <c r="G128" s="312"/>
      <c r="H128" s="312"/>
      <c r="I128" s="312"/>
      <c r="J128" s="312"/>
      <c r="K128" s="293">
        <f t="shared" si="58"/>
        <v>0</v>
      </c>
      <c r="L128" s="315"/>
      <c r="M128" s="293">
        <f t="shared" si="59"/>
        <v>0</v>
      </c>
      <c r="N128" s="314"/>
      <c r="O128" s="314"/>
      <c r="P128" s="315"/>
      <c r="Q128" s="293">
        <f t="shared" si="60"/>
        <v>0</v>
      </c>
      <c r="R128" s="293">
        <f t="shared" si="61"/>
        <v>0</v>
      </c>
      <c r="S128" s="312"/>
      <c r="T128" s="293">
        <f t="shared" si="62"/>
        <v>0</v>
      </c>
      <c r="U128" s="312"/>
      <c r="V128" s="312"/>
      <c r="W128" s="312"/>
      <c r="X128" s="293">
        <f t="shared" si="63"/>
        <v>0</v>
      </c>
      <c r="Y128" s="312"/>
      <c r="Z128" s="312"/>
      <c r="AA128" s="312"/>
      <c r="AB128" s="293">
        <f t="shared" si="64"/>
        <v>0</v>
      </c>
      <c r="AC128" s="312"/>
      <c r="AD128" s="312"/>
      <c r="AE128" s="293">
        <f t="shared" si="65"/>
        <v>0</v>
      </c>
      <c r="AF128" s="312"/>
      <c r="AG128" s="312"/>
      <c r="AH128" s="293">
        <f t="shared" si="66"/>
        <v>0</v>
      </c>
      <c r="AI128" s="312"/>
      <c r="AJ128" s="312"/>
      <c r="AK128" s="312"/>
      <c r="AL128" s="293">
        <f t="shared" si="67"/>
        <v>0</v>
      </c>
      <c r="AM128" s="312"/>
      <c r="AN128" s="312"/>
      <c r="AO128" s="289"/>
    </row>
    <row r="129" s="262" customFormat="1" customHeight="1" spans="1:41">
      <c r="A129" s="294">
        <v>119</v>
      </c>
      <c r="B129" s="298" t="s">
        <v>402</v>
      </c>
      <c r="C129" s="311"/>
      <c r="D129" s="293">
        <f t="shared" si="56"/>
        <v>53592</v>
      </c>
      <c r="E129" s="293">
        <f t="shared" si="57"/>
        <v>0</v>
      </c>
      <c r="F129" s="312"/>
      <c r="G129" s="312"/>
      <c r="H129" s="312"/>
      <c r="I129" s="312"/>
      <c r="J129" s="312"/>
      <c r="K129" s="293">
        <f t="shared" si="58"/>
        <v>0</v>
      </c>
      <c r="L129" s="315"/>
      <c r="M129" s="293">
        <f t="shared" si="59"/>
        <v>0</v>
      </c>
      <c r="N129" s="314"/>
      <c r="O129" s="314"/>
      <c r="P129" s="315"/>
      <c r="Q129" s="293">
        <f t="shared" si="60"/>
        <v>53592</v>
      </c>
      <c r="R129" s="293">
        <f t="shared" si="61"/>
        <v>0</v>
      </c>
      <c r="S129" s="312"/>
      <c r="T129" s="293">
        <f t="shared" si="62"/>
        <v>0</v>
      </c>
      <c r="U129" s="312"/>
      <c r="V129" s="312"/>
      <c r="W129" s="312">
        <v>53592</v>
      </c>
      <c r="X129" s="293">
        <f t="shared" si="63"/>
        <v>0</v>
      </c>
      <c r="Y129" s="312"/>
      <c r="Z129" s="312"/>
      <c r="AA129" s="312"/>
      <c r="AB129" s="293">
        <f t="shared" si="64"/>
        <v>0</v>
      </c>
      <c r="AC129" s="312"/>
      <c r="AD129" s="312"/>
      <c r="AE129" s="293">
        <f t="shared" si="65"/>
        <v>0</v>
      </c>
      <c r="AF129" s="312"/>
      <c r="AG129" s="312"/>
      <c r="AH129" s="293">
        <f t="shared" si="66"/>
        <v>0</v>
      </c>
      <c r="AI129" s="312"/>
      <c r="AJ129" s="312"/>
      <c r="AK129" s="312"/>
      <c r="AL129" s="293">
        <f t="shared" si="67"/>
        <v>0</v>
      </c>
      <c r="AM129" s="312"/>
      <c r="AN129" s="312"/>
      <c r="AO129" s="289"/>
    </row>
    <row r="130" s="262" customFormat="1" customHeight="1" spans="1:41">
      <c r="A130" s="294">
        <v>120</v>
      </c>
      <c r="B130" s="295" t="s">
        <v>403</v>
      </c>
      <c r="C130" s="311"/>
      <c r="D130" s="293">
        <f t="shared" si="56"/>
        <v>426645</v>
      </c>
      <c r="E130" s="293">
        <f t="shared" si="57"/>
        <v>202110</v>
      </c>
      <c r="F130" s="293">
        <f t="shared" ref="F130:J130" si="140">F131+F132+F139+F140+F145+F146+F150+F151+F152+F155+F158+F159+F160+F163+F166+F167</f>
        <v>9850</v>
      </c>
      <c r="G130" s="293">
        <f t="shared" si="140"/>
        <v>0</v>
      </c>
      <c r="H130" s="293">
        <f t="shared" si="140"/>
        <v>192260</v>
      </c>
      <c r="I130" s="293">
        <f t="shared" si="140"/>
        <v>0</v>
      </c>
      <c r="J130" s="293">
        <f t="shared" si="140"/>
        <v>0</v>
      </c>
      <c r="K130" s="293">
        <f t="shared" si="58"/>
        <v>2253</v>
      </c>
      <c r="L130" s="292">
        <f>L131+L132+L139+L140+L145+L146+L150+L151+L152+L155+L158+L159+L163+L166+L167</f>
        <v>1410</v>
      </c>
      <c r="M130" s="293">
        <f t="shared" si="59"/>
        <v>748</v>
      </c>
      <c r="N130" s="293">
        <f t="shared" ref="N130:P130" si="141">N131+N132+N139+N140+N145+N146+N150+N151+N152+N155+N158+N159+N160+N163+N166+N167</f>
        <v>678</v>
      </c>
      <c r="O130" s="293">
        <f t="shared" si="141"/>
        <v>70</v>
      </c>
      <c r="P130" s="292">
        <f t="shared" si="141"/>
        <v>95</v>
      </c>
      <c r="Q130" s="293">
        <f t="shared" si="60"/>
        <v>196522</v>
      </c>
      <c r="R130" s="293">
        <f t="shared" si="61"/>
        <v>5042</v>
      </c>
      <c r="S130" s="293">
        <f t="shared" ref="S130:W130" si="142">S131+S132+S139+S140+S145+S146+S150+S151+S152+S155+S158+S159+S160+S163+S166+S167</f>
        <v>4586</v>
      </c>
      <c r="T130" s="293">
        <f t="shared" si="62"/>
        <v>456</v>
      </c>
      <c r="U130" s="293">
        <f t="shared" si="142"/>
        <v>270</v>
      </c>
      <c r="V130" s="293">
        <f t="shared" si="142"/>
        <v>186</v>
      </c>
      <c r="W130" s="293">
        <f t="shared" si="142"/>
        <v>191480</v>
      </c>
      <c r="X130" s="293">
        <f t="shared" si="63"/>
        <v>25760</v>
      </c>
      <c r="Y130" s="293">
        <f t="shared" ref="Y130:AA130" si="143">Y131+Y132+Y139+Y140+Y145+Y146+Y150+Y151+Y152+Y155+Y158+Y159+Y160+Y163+Y166+Y167</f>
        <v>0</v>
      </c>
      <c r="Z130" s="293">
        <f t="shared" si="143"/>
        <v>0</v>
      </c>
      <c r="AA130" s="293">
        <f t="shared" si="143"/>
        <v>25760</v>
      </c>
      <c r="AB130" s="293">
        <f t="shared" si="64"/>
        <v>0</v>
      </c>
      <c r="AC130" s="293">
        <f t="shared" ref="AC130:AG130" si="144">AC131+AC132+AC139+AC140+AC145+AC146+AC150+AC151+AC152+AC155+AC158+AC159+AC160+AC163+AC166+AC167</f>
        <v>0</v>
      </c>
      <c r="AD130" s="293">
        <f t="shared" si="144"/>
        <v>0</v>
      </c>
      <c r="AE130" s="293">
        <f t="shared" si="65"/>
        <v>0</v>
      </c>
      <c r="AF130" s="293">
        <f t="shared" si="144"/>
        <v>0</v>
      </c>
      <c r="AG130" s="293">
        <f t="shared" si="144"/>
        <v>0</v>
      </c>
      <c r="AH130" s="293">
        <f t="shared" si="66"/>
        <v>0</v>
      </c>
      <c r="AI130" s="293">
        <f t="shared" ref="AI130:AK130" si="145">AI131+AI132+AI139+AI140+AI145+AI146+AI150+AI151+AI152+AI155+AI158+AI159+AI160+AI163+AI166+AI167</f>
        <v>0</v>
      </c>
      <c r="AJ130" s="293">
        <f t="shared" si="145"/>
        <v>0</v>
      </c>
      <c r="AK130" s="293">
        <f t="shared" si="145"/>
        <v>0</v>
      </c>
      <c r="AL130" s="293">
        <f t="shared" si="67"/>
        <v>0</v>
      </c>
      <c r="AM130" s="293">
        <f>AM131+AM132+AM139+AM140+AM145+AM146+AM150+AM151+AM152+AM155+AM158+AM159+AM160+AM163+AM166+AM167</f>
        <v>0</v>
      </c>
      <c r="AN130" s="293">
        <f>AN131+AN132+AN139+AN140+AN145+AN146+AN150+AN151+AN152+AN155+AN158+AN159+AN160+AN163+AN166+AN167</f>
        <v>0</v>
      </c>
      <c r="AO130" s="289"/>
    </row>
    <row r="131" s="262" customFormat="1" ht="32.4" spans="1:41">
      <c r="A131" s="294">
        <v>121</v>
      </c>
      <c r="B131" s="296" t="s">
        <v>404</v>
      </c>
      <c r="C131" s="289" t="s">
        <v>405</v>
      </c>
      <c r="D131" s="293">
        <f t="shared" si="56"/>
        <v>4312</v>
      </c>
      <c r="E131" s="293">
        <f t="shared" si="57"/>
        <v>2574</v>
      </c>
      <c r="F131" s="293">
        <v>2574</v>
      </c>
      <c r="G131" s="293"/>
      <c r="H131" s="293"/>
      <c r="I131" s="293"/>
      <c r="J131" s="293"/>
      <c r="K131" s="293">
        <f t="shared" si="58"/>
        <v>588</v>
      </c>
      <c r="L131" s="292">
        <v>350</v>
      </c>
      <c r="M131" s="293">
        <f t="shared" si="59"/>
        <v>198</v>
      </c>
      <c r="N131" s="293">
        <v>183</v>
      </c>
      <c r="O131" s="293">
        <v>15</v>
      </c>
      <c r="P131" s="292">
        <v>40</v>
      </c>
      <c r="Q131" s="293">
        <f t="shared" si="60"/>
        <v>1150</v>
      </c>
      <c r="R131" s="293">
        <f t="shared" si="61"/>
        <v>1150</v>
      </c>
      <c r="S131" s="293">
        <v>975</v>
      </c>
      <c r="T131" s="293">
        <f t="shared" si="62"/>
        <v>175</v>
      </c>
      <c r="U131" s="293">
        <v>75</v>
      </c>
      <c r="V131" s="293">
        <v>100</v>
      </c>
      <c r="W131" s="293"/>
      <c r="X131" s="293">
        <f t="shared" si="63"/>
        <v>0</v>
      </c>
      <c r="Y131" s="293"/>
      <c r="Z131" s="293"/>
      <c r="AA131" s="293"/>
      <c r="AB131" s="293">
        <f t="shared" si="64"/>
        <v>0</v>
      </c>
      <c r="AC131" s="293"/>
      <c r="AD131" s="293"/>
      <c r="AE131" s="293">
        <f t="shared" si="65"/>
        <v>0</v>
      </c>
      <c r="AF131" s="293"/>
      <c r="AG131" s="293"/>
      <c r="AH131" s="293">
        <f t="shared" si="66"/>
        <v>0</v>
      </c>
      <c r="AI131" s="293"/>
      <c r="AJ131" s="293"/>
      <c r="AK131" s="293"/>
      <c r="AL131" s="293">
        <f t="shared" si="67"/>
        <v>0</v>
      </c>
      <c r="AM131" s="293"/>
      <c r="AN131" s="293"/>
      <c r="AO131" s="310" t="s">
        <v>406</v>
      </c>
    </row>
    <row r="132" s="262" customFormat="1" customHeight="1" spans="1:41">
      <c r="A132" s="294">
        <v>122</v>
      </c>
      <c r="B132" s="296" t="s">
        <v>407</v>
      </c>
      <c r="C132" s="311"/>
      <c r="D132" s="293">
        <f t="shared" si="56"/>
        <v>6952</v>
      </c>
      <c r="E132" s="293">
        <f t="shared" si="57"/>
        <v>3680</v>
      </c>
      <c r="F132" s="293">
        <f t="shared" ref="F132:J132" si="146">SUM(F133:F138)</f>
        <v>3680</v>
      </c>
      <c r="G132" s="293">
        <f t="shared" si="146"/>
        <v>0</v>
      </c>
      <c r="H132" s="293">
        <f t="shared" si="146"/>
        <v>0</v>
      </c>
      <c r="I132" s="293">
        <f t="shared" si="146"/>
        <v>0</v>
      </c>
      <c r="J132" s="293">
        <f t="shared" si="146"/>
        <v>0</v>
      </c>
      <c r="K132" s="293">
        <f t="shared" si="58"/>
        <v>936</v>
      </c>
      <c r="L132" s="292">
        <f t="shared" ref="L132:P132" si="147">SUM(L133:L138)</f>
        <v>550</v>
      </c>
      <c r="M132" s="293">
        <f t="shared" si="59"/>
        <v>351</v>
      </c>
      <c r="N132" s="293">
        <f t="shared" si="147"/>
        <v>321</v>
      </c>
      <c r="O132" s="293">
        <f t="shared" si="147"/>
        <v>30</v>
      </c>
      <c r="P132" s="292">
        <f t="shared" si="147"/>
        <v>35</v>
      </c>
      <c r="Q132" s="293">
        <f t="shared" si="60"/>
        <v>2336</v>
      </c>
      <c r="R132" s="293">
        <f t="shared" si="61"/>
        <v>2336</v>
      </c>
      <c r="S132" s="293">
        <f t="shared" ref="S132:W132" si="148">SUM(S133:S138)</f>
        <v>2209</v>
      </c>
      <c r="T132" s="293">
        <f t="shared" si="62"/>
        <v>127</v>
      </c>
      <c r="U132" s="293">
        <f t="shared" si="148"/>
        <v>91</v>
      </c>
      <c r="V132" s="293">
        <f t="shared" si="148"/>
        <v>36</v>
      </c>
      <c r="W132" s="293">
        <f t="shared" si="148"/>
        <v>0</v>
      </c>
      <c r="X132" s="293">
        <f t="shared" si="63"/>
        <v>0</v>
      </c>
      <c r="Y132" s="293">
        <f t="shared" ref="Y132:AA132" si="149">SUM(Y133:Y138)</f>
        <v>0</v>
      </c>
      <c r="Z132" s="293">
        <f t="shared" si="149"/>
        <v>0</v>
      </c>
      <c r="AA132" s="293">
        <f t="shared" si="149"/>
        <v>0</v>
      </c>
      <c r="AB132" s="293">
        <f t="shared" si="64"/>
        <v>0</v>
      </c>
      <c r="AC132" s="293">
        <f t="shared" ref="AC132:AG132" si="150">SUM(AC133:AC138)</f>
        <v>0</v>
      </c>
      <c r="AD132" s="293">
        <f t="shared" si="150"/>
        <v>0</v>
      </c>
      <c r="AE132" s="293">
        <f t="shared" si="65"/>
        <v>0</v>
      </c>
      <c r="AF132" s="293">
        <f t="shared" si="150"/>
        <v>0</v>
      </c>
      <c r="AG132" s="293">
        <f t="shared" si="150"/>
        <v>0</v>
      </c>
      <c r="AH132" s="293">
        <f t="shared" si="66"/>
        <v>0</v>
      </c>
      <c r="AI132" s="293">
        <f t="shared" ref="AI132:AK132" si="151">SUM(AI133:AI138)</f>
        <v>0</v>
      </c>
      <c r="AJ132" s="293">
        <f t="shared" si="151"/>
        <v>0</v>
      </c>
      <c r="AK132" s="293">
        <f t="shared" si="151"/>
        <v>0</v>
      </c>
      <c r="AL132" s="293">
        <f t="shared" si="67"/>
        <v>0</v>
      </c>
      <c r="AM132" s="293">
        <f>SUM(AM133:AM138)</f>
        <v>0</v>
      </c>
      <c r="AN132" s="293">
        <f>SUM(AN133:AN138)</f>
        <v>0</v>
      </c>
      <c r="AO132" s="289"/>
    </row>
    <row r="133" s="262" customFormat="1" customHeight="1" spans="1:41">
      <c r="A133" s="294">
        <v>123</v>
      </c>
      <c r="B133" s="298" t="s">
        <v>408</v>
      </c>
      <c r="C133" s="289" t="s">
        <v>409</v>
      </c>
      <c r="D133" s="293">
        <f t="shared" si="56"/>
        <v>1289</v>
      </c>
      <c r="E133" s="293">
        <f t="shared" si="57"/>
        <v>908</v>
      </c>
      <c r="F133" s="293">
        <v>908</v>
      </c>
      <c r="G133" s="293"/>
      <c r="H133" s="293"/>
      <c r="I133" s="293"/>
      <c r="J133" s="293"/>
      <c r="K133" s="293">
        <f t="shared" si="58"/>
        <v>261</v>
      </c>
      <c r="L133" s="292">
        <v>130</v>
      </c>
      <c r="M133" s="293">
        <f t="shared" si="59"/>
        <v>96</v>
      </c>
      <c r="N133" s="293">
        <v>91</v>
      </c>
      <c r="O133" s="293">
        <v>5</v>
      </c>
      <c r="P133" s="292">
        <v>35</v>
      </c>
      <c r="Q133" s="293">
        <f t="shared" si="60"/>
        <v>120</v>
      </c>
      <c r="R133" s="293">
        <f t="shared" si="61"/>
        <v>120</v>
      </c>
      <c r="S133" s="314">
        <v>57</v>
      </c>
      <c r="T133" s="293">
        <f t="shared" si="62"/>
        <v>63</v>
      </c>
      <c r="U133" s="314">
        <v>27</v>
      </c>
      <c r="V133" s="314">
        <v>36</v>
      </c>
      <c r="W133" s="314"/>
      <c r="X133" s="293">
        <f t="shared" si="63"/>
        <v>0</v>
      </c>
      <c r="Y133" s="293"/>
      <c r="Z133" s="293"/>
      <c r="AA133" s="293"/>
      <c r="AB133" s="293">
        <f t="shared" si="64"/>
        <v>0</v>
      </c>
      <c r="AC133" s="293"/>
      <c r="AD133" s="293"/>
      <c r="AE133" s="293">
        <f t="shared" si="65"/>
        <v>0</v>
      </c>
      <c r="AF133" s="293"/>
      <c r="AG133" s="293"/>
      <c r="AH133" s="293">
        <f t="shared" si="66"/>
        <v>0</v>
      </c>
      <c r="AI133" s="293"/>
      <c r="AJ133" s="293"/>
      <c r="AK133" s="293"/>
      <c r="AL133" s="293">
        <f t="shared" si="67"/>
        <v>0</v>
      </c>
      <c r="AM133" s="293"/>
      <c r="AN133" s="293"/>
      <c r="AO133" s="310" t="s">
        <v>410</v>
      </c>
    </row>
    <row r="134" s="262" customFormat="1" customHeight="1" spans="1:41">
      <c r="A134" s="294">
        <v>124</v>
      </c>
      <c r="B134" s="298" t="s">
        <v>411</v>
      </c>
      <c r="C134" s="289" t="s">
        <v>412</v>
      </c>
      <c r="D134" s="293">
        <f t="shared" si="56"/>
        <v>989</v>
      </c>
      <c r="E134" s="293">
        <f t="shared" si="57"/>
        <v>682</v>
      </c>
      <c r="F134" s="293">
        <v>682</v>
      </c>
      <c r="G134" s="293"/>
      <c r="H134" s="293"/>
      <c r="I134" s="293"/>
      <c r="J134" s="293"/>
      <c r="K134" s="293">
        <f t="shared" si="58"/>
        <v>157</v>
      </c>
      <c r="L134" s="292">
        <v>90</v>
      </c>
      <c r="M134" s="293">
        <f t="shared" si="59"/>
        <v>67</v>
      </c>
      <c r="N134" s="293">
        <v>62</v>
      </c>
      <c r="O134" s="293">
        <v>5</v>
      </c>
      <c r="P134" s="292"/>
      <c r="Q134" s="293">
        <f t="shared" si="60"/>
        <v>150</v>
      </c>
      <c r="R134" s="293">
        <f t="shared" si="61"/>
        <v>150</v>
      </c>
      <c r="S134" s="293">
        <v>150</v>
      </c>
      <c r="T134" s="293">
        <f t="shared" si="62"/>
        <v>0</v>
      </c>
      <c r="U134" s="293"/>
      <c r="V134" s="293"/>
      <c r="W134" s="293"/>
      <c r="X134" s="293">
        <f t="shared" si="63"/>
        <v>0</v>
      </c>
      <c r="Y134" s="293"/>
      <c r="Z134" s="293"/>
      <c r="AA134" s="293"/>
      <c r="AB134" s="293">
        <f t="shared" si="64"/>
        <v>0</v>
      </c>
      <c r="AC134" s="293"/>
      <c r="AD134" s="293"/>
      <c r="AE134" s="293">
        <f t="shared" si="65"/>
        <v>0</v>
      </c>
      <c r="AF134" s="293"/>
      <c r="AG134" s="293"/>
      <c r="AH134" s="293">
        <f t="shared" si="66"/>
        <v>0</v>
      </c>
      <c r="AI134" s="293"/>
      <c r="AJ134" s="293"/>
      <c r="AK134" s="293"/>
      <c r="AL134" s="293">
        <f t="shared" si="67"/>
        <v>0</v>
      </c>
      <c r="AM134" s="293"/>
      <c r="AN134" s="293"/>
      <c r="AO134" s="310" t="s">
        <v>413</v>
      </c>
    </row>
    <row r="135" s="262" customFormat="1" customHeight="1" spans="1:41">
      <c r="A135" s="294">
        <v>125</v>
      </c>
      <c r="B135" s="298" t="s">
        <v>414</v>
      </c>
      <c r="C135" s="289" t="s">
        <v>415</v>
      </c>
      <c r="D135" s="293">
        <f t="shared" si="56"/>
        <v>1097</v>
      </c>
      <c r="E135" s="293">
        <f t="shared" si="57"/>
        <v>751</v>
      </c>
      <c r="F135" s="293">
        <v>751</v>
      </c>
      <c r="G135" s="293"/>
      <c r="H135" s="293"/>
      <c r="I135" s="293"/>
      <c r="J135" s="293"/>
      <c r="K135" s="293">
        <f t="shared" si="58"/>
        <v>196</v>
      </c>
      <c r="L135" s="292">
        <v>110</v>
      </c>
      <c r="M135" s="293">
        <f t="shared" si="59"/>
        <v>86</v>
      </c>
      <c r="N135" s="293">
        <v>81</v>
      </c>
      <c r="O135" s="293">
        <v>5</v>
      </c>
      <c r="P135" s="292"/>
      <c r="Q135" s="293">
        <f t="shared" si="60"/>
        <v>150</v>
      </c>
      <c r="R135" s="293">
        <f t="shared" si="61"/>
        <v>150</v>
      </c>
      <c r="S135" s="293">
        <v>150</v>
      </c>
      <c r="T135" s="293">
        <f t="shared" si="62"/>
        <v>0</v>
      </c>
      <c r="U135" s="293"/>
      <c r="V135" s="293"/>
      <c r="W135" s="293"/>
      <c r="X135" s="293">
        <f t="shared" si="63"/>
        <v>0</v>
      </c>
      <c r="Y135" s="293"/>
      <c r="Z135" s="293"/>
      <c r="AA135" s="293"/>
      <c r="AB135" s="293">
        <f t="shared" si="64"/>
        <v>0</v>
      </c>
      <c r="AC135" s="293"/>
      <c r="AD135" s="293"/>
      <c r="AE135" s="293">
        <f t="shared" si="65"/>
        <v>0</v>
      </c>
      <c r="AF135" s="293"/>
      <c r="AG135" s="293"/>
      <c r="AH135" s="293">
        <f t="shared" si="66"/>
        <v>0</v>
      </c>
      <c r="AI135" s="293"/>
      <c r="AJ135" s="293"/>
      <c r="AK135" s="293"/>
      <c r="AL135" s="293">
        <f t="shared" si="67"/>
        <v>0</v>
      </c>
      <c r="AM135" s="293"/>
      <c r="AN135" s="293"/>
      <c r="AO135" s="310" t="s">
        <v>416</v>
      </c>
    </row>
    <row r="136" s="262" customFormat="1" customHeight="1" spans="1:41">
      <c r="A136" s="294">
        <v>126</v>
      </c>
      <c r="B136" s="298" t="s">
        <v>417</v>
      </c>
      <c r="C136" s="289" t="s">
        <v>418</v>
      </c>
      <c r="D136" s="293">
        <f t="shared" si="56"/>
        <v>1672</v>
      </c>
      <c r="E136" s="293">
        <f t="shared" si="57"/>
        <v>463</v>
      </c>
      <c r="F136" s="293">
        <v>463</v>
      </c>
      <c r="G136" s="293"/>
      <c r="H136" s="293"/>
      <c r="I136" s="293"/>
      <c r="J136" s="293"/>
      <c r="K136" s="293">
        <f t="shared" si="58"/>
        <v>113</v>
      </c>
      <c r="L136" s="292">
        <v>70</v>
      </c>
      <c r="M136" s="293">
        <f t="shared" si="59"/>
        <v>43</v>
      </c>
      <c r="N136" s="293">
        <v>38</v>
      </c>
      <c r="O136" s="293">
        <v>5</v>
      </c>
      <c r="P136" s="292"/>
      <c r="Q136" s="293">
        <f t="shared" si="60"/>
        <v>1096</v>
      </c>
      <c r="R136" s="293">
        <f t="shared" si="61"/>
        <v>1096</v>
      </c>
      <c r="S136" s="293">
        <v>1032</v>
      </c>
      <c r="T136" s="293">
        <f t="shared" si="62"/>
        <v>64</v>
      </c>
      <c r="U136" s="293">
        <v>64</v>
      </c>
      <c r="V136" s="293"/>
      <c r="W136" s="293"/>
      <c r="X136" s="293">
        <f t="shared" si="63"/>
        <v>0</v>
      </c>
      <c r="Y136" s="293"/>
      <c r="Z136" s="293"/>
      <c r="AA136" s="293"/>
      <c r="AB136" s="293">
        <f t="shared" si="64"/>
        <v>0</v>
      </c>
      <c r="AC136" s="293"/>
      <c r="AD136" s="293"/>
      <c r="AE136" s="293">
        <f t="shared" si="65"/>
        <v>0</v>
      </c>
      <c r="AF136" s="293"/>
      <c r="AG136" s="293"/>
      <c r="AH136" s="293">
        <f t="shared" si="66"/>
        <v>0</v>
      </c>
      <c r="AI136" s="293"/>
      <c r="AJ136" s="293"/>
      <c r="AK136" s="293"/>
      <c r="AL136" s="293">
        <f t="shared" si="67"/>
        <v>0</v>
      </c>
      <c r="AM136" s="293"/>
      <c r="AN136" s="293"/>
      <c r="AO136" s="310" t="s">
        <v>419</v>
      </c>
    </row>
    <row r="137" s="262" customFormat="1" customHeight="1" spans="1:41">
      <c r="A137" s="294">
        <v>127</v>
      </c>
      <c r="B137" s="298" t="s">
        <v>420</v>
      </c>
      <c r="C137" s="289" t="s">
        <v>421</v>
      </c>
      <c r="D137" s="293">
        <f t="shared" si="56"/>
        <v>1257</v>
      </c>
      <c r="E137" s="293">
        <f t="shared" si="57"/>
        <v>462</v>
      </c>
      <c r="F137" s="293">
        <v>462</v>
      </c>
      <c r="G137" s="293"/>
      <c r="H137" s="293"/>
      <c r="I137" s="293"/>
      <c r="J137" s="293"/>
      <c r="K137" s="293">
        <f t="shared" si="58"/>
        <v>95</v>
      </c>
      <c r="L137" s="292">
        <v>90</v>
      </c>
      <c r="M137" s="293">
        <f t="shared" si="59"/>
        <v>5</v>
      </c>
      <c r="N137" s="293"/>
      <c r="O137" s="293">
        <v>5</v>
      </c>
      <c r="P137" s="292"/>
      <c r="Q137" s="293">
        <f t="shared" si="60"/>
        <v>700</v>
      </c>
      <c r="R137" s="293">
        <f t="shared" si="61"/>
        <v>700</v>
      </c>
      <c r="S137" s="293">
        <v>700</v>
      </c>
      <c r="T137" s="293">
        <f t="shared" si="62"/>
        <v>0</v>
      </c>
      <c r="U137" s="293"/>
      <c r="V137" s="293"/>
      <c r="W137" s="293"/>
      <c r="X137" s="293">
        <f t="shared" si="63"/>
        <v>0</v>
      </c>
      <c r="Y137" s="293"/>
      <c r="Z137" s="293"/>
      <c r="AA137" s="293"/>
      <c r="AB137" s="293">
        <f t="shared" si="64"/>
        <v>0</v>
      </c>
      <c r="AC137" s="293"/>
      <c r="AD137" s="293"/>
      <c r="AE137" s="293">
        <f t="shared" si="65"/>
        <v>0</v>
      </c>
      <c r="AF137" s="293"/>
      <c r="AG137" s="293"/>
      <c r="AH137" s="293">
        <f t="shared" si="66"/>
        <v>0</v>
      </c>
      <c r="AI137" s="293"/>
      <c r="AJ137" s="293"/>
      <c r="AK137" s="293"/>
      <c r="AL137" s="293">
        <f t="shared" si="67"/>
        <v>0</v>
      </c>
      <c r="AM137" s="293"/>
      <c r="AN137" s="293"/>
      <c r="AO137" s="310" t="s">
        <v>422</v>
      </c>
    </row>
    <row r="138" s="262" customFormat="1" customHeight="1" spans="1:41">
      <c r="A138" s="294">
        <v>128</v>
      </c>
      <c r="B138" s="298" t="s">
        <v>423</v>
      </c>
      <c r="C138" s="289" t="s">
        <v>424</v>
      </c>
      <c r="D138" s="293">
        <f t="shared" si="56"/>
        <v>648</v>
      </c>
      <c r="E138" s="293">
        <f t="shared" si="57"/>
        <v>414</v>
      </c>
      <c r="F138" s="293">
        <v>414</v>
      </c>
      <c r="G138" s="293"/>
      <c r="H138" s="293"/>
      <c r="I138" s="293"/>
      <c r="J138" s="293"/>
      <c r="K138" s="293">
        <f t="shared" si="58"/>
        <v>114</v>
      </c>
      <c r="L138" s="292">
        <v>60</v>
      </c>
      <c r="M138" s="293">
        <f t="shared" si="59"/>
        <v>54</v>
      </c>
      <c r="N138" s="293">
        <v>49</v>
      </c>
      <c r="O138" s="293">
        <v>5</v>
      </c>
      <c r="P138" s="292"/>
      <c r="Q138" s="293">
        <f t="shared" si="60"/>
        <v>120</v>
      </c>
      <c r="R138" s="293">
        <f t="shared" si="61"/>
        <v>120</v>
      </c>
      <c r="S138" s="293">
        <v>120</v>
      </c>
      <c r="T138" s="293">
        <f t="shared" si="62"/>
        <v>0</v>
      </c>
      <c r="U138" s="293"/>
      <c r="V138" s="293"/>
      <c r="W138" s="293"/>
      <c r="X138" s="293">
        <f t="shared" si="63"/>
        <v>0</v>
      </c>
      <c r="Y138" s="293"/>
      <c r="Z138" s="293"/>
      <c r="AA138" s="293"/>
      <c r="AB138" s="293">
        <f t="shared" si="64"/>
        <v>0</v>
      </c>
      <c r="AC138" s="293"/>
      <c r="AD138" s="293"/>
      <c r="AE138" s="293">
        <f t="shared" si="65"/>
        <v>0</v>
      </c>
      <c r="AF138" s="293"/>
      <c r="AG138" s="293"/>
      <c r="AH138" s="293">
        <f t="shared" si="66"/>
        <v>0</v>
      </c>
      <c r="AI138" s="293"/>
      <c r="AJ138" s="293"/>
      <c r="AK138" s="293"/>
      <c r="AL138" s="293">
        <f t="shared" si="67"/>
        <v>0</v>
      </c>
      <c r="AM138" s="293"/>
      <c r="AN138" s="293"/>
      <c r="AO138" s="310" t="s">
        <v>425</v>
      </c>
    </row>
    <row r="139" s="262" customFormat="1" customHeight="1" spans="1:41">
      <c r="A139" s="294">
        <v>129</v>
      </c>
      <c r="B139" s="296" t="s">
        <v>426</v>
      </c>
      <c r="C139" s="289" t="s">
        <v>427</v>
      </c>
      <c r="D139" s="293">
        <f t="shared" ref="D139:D202" si="152">E139+K139+Q139+X139+AB139+AE139+AH139+AK139+AL139</f>
        <v>4301</v>
      </c>
      <c r="E139" s="293">
        <f t="shared" ref="E139:E202" si="153">SUM(F139:J139)</f>
        <v>2449</v>
      </c>
      <c r="F139" s="293">
        <v>2449</v>
      </c>
      <c r="G139" s="293"/>
      <c r="H139" s="293"/>
      <c r="I139" s="293"/>
      <c r="J139" s="293"/>
      <c r="K139" s="293">
        <f t="shared" ref="K139:K202" si="154">L139+M139+P139</f>
        <v>496</v>
      </c>
      <c r="L139" s="292">
        <v>360</v>
      </c>
      <c r="M139" s="293">
        <f t="shared" ref="M139:M202" si="155">SUM(N139:O139)</f>
        <v>116</v>
      </c>
      <c r="N139" s="293">
        <v>101</v>
      </c>
      <c r="O139" s="293">
        <v>15</v>
      </c>
      <c r="P139" s="292">
        <v>20</v>
      </c>
      <c r="Q139" s="293">
        <f t="shared" ref="Q139:Q202" si="156">R139+W139</f>
        <v>1356</v>
      </c>
      <c r="R139" s="293">
        <f t="shared" ref="R139:R202" si="157">S139+T139</f>
        <v>1356</v>
      </c>
      <c r="S139" s="293">
        <v>1252</v>
      </c>
      <c r="T139" s="293">
        <f t="shared" ref="T139:T202" si="158">SUM(U139:V139)</f>
        <v>104</v>
      </c>
      <c r="U139" s="293">
        <v>104</v>
      </c>
      <c r="V139" s="293"/>
      <c r="W139" s="293"/>
      <c r="X139" s="293">
        <f t="shared" ref="X139:X202" si="159">SUM(Y139:AA139)</f>
        <v>0</v>
      </c>
      <c r="Y139" s="293"/>
      <c r="Z139" s="293"/>
      <c r="AA139" s="293"/>
      <c r="AB139" s="293">
        <f t="shared" ref="AB139:AB202" si="160">SUM(AC139:AD139)</f>
        <v>0</v>
      </c>
      <c r="AC139" s="293"/>
      <c r="AD139" s="293"/>
      <c r="AE139" s="293">
        <f t="shared" ref="AE139:AE202" si="161">SUM(AF139:AG139)</f>
        <v>0</v>
      </c>
      <c r="AF139" s="293"/>
      <c r="AG139" s="293"/>
      <c r="AH139" s="293">
        <f t="shared" ref="AH139:AH202" si="162">SUM(AI139:AJ139)</f>
        <v>0</v>
      </c>
      <c r="AI139" s="293"/>
      <c r="AJ139" s="293"/>
      <c r="AK139" s="293"/>
      <c r="AL139" s="293">
        <f t="shared" ref="AL139:AL202" si="163">SUM(AM139:AN139)</f>
        <v>0</v>
      </c>
      <c r="AM139" s="293"/>
      <c r="AN139" s="293"/>
      <c r="AO139" s="310" t="s">
        <v>428</v>
      </c>
    </row>
    <row r="140" s="262" customFormat="1" customHeight="1" spans="1:41">
      <c r="A140" s="294">
        <v>130</v>
      </c>
      <c r="B140" s="296" t="s">
        <v>429</v>
      </c>
      <c r="C140" s="311"/>
      <c r="D140" s="293">
        <f t="shared" si="152"/>
        <v>181240</v>
      </c>
      <c r="E140" s="293">
        <f t="shared" si="153"/>
        <v>180210</v>
      </c>
      <c r="F140" s="312">
        <f t="shared" ref="F140:J140" si="164">SUM(F141:F144)</f>
        <v>0</v>
      </c>
      <c r="G140" s="312">
        <f t="shared" si="164"/>
        <v>0</v>
      </c>
      <c r="H140" s="312">
        <f t="shared" si="164"/>
        <v>180210</v>
      </c>
      <c r="I140" s="312">
        <f t="shared" si="164"/>
        <v>0</v>
      </c>
      <c r="J140" s="312">
        <f t="shared" si="164"/>
        <v>0</v>
      </c>
      <c r="K140" s="293">
        <f t="shared" si="154"/>
        <v>0</v>
      </c>
      <c r="L140" s="315">
        <f t="shared" ref="L140:P140" si="165">SUM(L141:L144)</f>
        <v>0</v>
      </c>
      <c r="M140" s="293">
        <f t="shared" si="155"/>
        <v>0</v>
      </c>
      <c r="N140" s="312">
        <f t="shared" si="165"/>
        <v>0</v>
      </c>
      <c r="O140" s="312">
        <f t="shared" si="165"/>
        <v>0</v>
      </c>
      <c r="P140" s="312">
        <f t="shared" si="165"/>
        <v>0</v>
      </c>
      <c r="Q140" s="293">
        <f t="shared" si="156"/>
        <v>0</v>
      </c>
      <c r="R140" s="293">
        <f t="shared" si="157"/>
        <v>0</v>
      </c>
      <c r="S140" s="312">
        <f t="shared" ref="S140:W140" si="166">SUM(S141:S144)</f>
        <v>0</v>
      </c>
      <c r="T140" s="293">
        <f t="shared" si="158"/>
        <v>0</v>
      </c>
      <c r="U140" s="312">
        <f t="shared" si="166"/>
        <v>0</v>
      </c>
      <c r="V140" s="312">
        <f t="shared" si="166"/>
        <v>0</v>
      </c>
      <c r="W140" s="312">
        <f t="shared" si="166"/>
        <v>0</v>
      </c>
      <c r="X140" s="293">
        <f t="shared" si="159"/>
        <v>1030</v>
      </c>
      <c r="Y140" s="312">
        <f t="shared" ref="Y140:AA140" si="167">SUM(Y141:Y144)</f>
        <v>0</v>
      </c>
      <c r="Z140" s="312">
        <f t="shared" si="167"/>
        <v>0</v>
      </c>
      <c r="AA140" s="312">
        <f t="shared" si="167"/>
        <v>1030</v>
      </c>
      <c r="AB140" s="293">
        <f t="shared" si="160"/>
        <v>0</v>
      </c>
      <c r="AC140" s="312">
        <f t="shared" ref="AC140:AG140" si="168">SUM(AC141:AC144)</f>
        <v>0</v>
      </c>
      <c r="AD140" s="312">
        <f t="shared" si="168"/>
        <v>0</v>
      </c>
      <c r="AE140" s="293">
        <f t="shared" si="161"/>
        <v>0</v>
      </c>
      <c r="AF140" s="312">
        <f t="shared" si="168"/>
        <v>0</v>
      </c>
      <c r="AG140" s="312">
        <f t="shared" si="168"/>
        <v>0</v>
      </c>
      <c r="AH140" s="293">
        <f t="shared" si="162"/>
        <v>0</v>
      </c>
      <c r="AI140" s="312">
        <f t="shared" ref="AI140:AK140" si="169">SUM(AI141:AI144)</f>
        <v>0</v>
      </c>
      <c r="AJ140" s="312">
        <f t="shared" si="169"/>
        <v>0</v>
      </c>
      <c r="AK140" s="312">
        <f t="shared" si="169"/>
        <v>0</v>
      </c>
      <c r="AL140" s="293">
        <f t="shared" si="163"/>
        <v>0</v>
      </c>
      <c r="AM140" s="312">
        <f>SUM(AM141:AM144)</f>
        <v>0</v>
      </c>
      <c r="AN140" s="312">
        <f>SUM(AN141:AN144)</f>
        <v>0</v>
      </c>
      <c r="AO140" s="289"/>
    </row>
    <row r="141" s="262" customFormat="1" customHeight="1" spans="1:41">
      <c r="A141" s="294">
        <v>131</v>
      </c>
      <c r="B141" s="298" t="s">
        <v>430</v>
      </c>
      <c r="C141" s="311"/>
      <c r="D141" s="293">
        <f t="shared" si="152"/>
        <v>91570</v>
      </c>
      <c r="E141" s="293">
        <f t="shared" si="153"/>
        <v>91570</v>
      </c>
      <c r="F141" s="312"/>
      <c r="G141" s="312"/>
      <c r="H141" s="312">
        <v>91570</v>
      </c>
      <c r="I141" s="312"/>
      <c r="J141" s="312"/>
      <c r="K141" s="293">
        <f t="shared" si="154"/>
        <v>0</v>
      </c>
      <c r="L141" s="315"/>
      <c r="M141" s="293">
        <f t="shared" si="155"/>
        <v>0</v>
      </c>
      <c r="N141" s="314"/>
      <c r="O141" s="314"/>
      <c r="P141" s="315"/>
      <c r="Q141" s="293">
        <f t="shared" si="156"/>
        <v>0</v>
      </c>
      <c r="R141" s="293">
        <f t="shared" si="157"/>
        <v>0</v>
      </c>
      <c r="S141" s="312"/>
      <c r="T141" s="293">
        <f t="shared" si="158"/>
        <v>0</v>
      </c>
      <c r="U141" s="312"/>
      <c r="V141" s="312"/>
      <c r="W141" s="312"/>
      <c r="X141" s="293">
        <f t="shared" si="159"/>
        <v>0</v>
      </c>
      <c r="Y141" s="312"/>
      <c r="Z141" s="312"/>
      <c r="AA141" s="312"/>
      <c r="AB141" s="293">
        <f t="shared" si="160"/>
        <v>0</v>
      </c>
      <c r="AC141" s="312"/>
      <c r="AD141" s="312"/>
      <c r="AE141" s="293">
        <f t="shared" si="161"/>
        <v>0</v>
      </c>
      <c r="AF141" s="312"/>
      <c r="AG141" s="312"/>
      <c r="AH141" s="293">
        <f t="shared" si="162"/>
        <v>0</v>
      </c>
      <c r="AI141" s="312"/>
      <c r="AJ141" s="312"/>
      <c r="AK141" s="312"/>
      <c r="AL141" s="293">
        <f t="shared" si="163"/>
        <v>0</v>
      </c>
      <c r="AM141" s="312"/>
      <c r="AN141" s="312"/>
      <c r="AO141" s="289"/>
    </row>
    <row r="142" s="262" customFormat="1" customHeight="1" spans="1:41">
      <c r="A142" s="294">
        <v>132</v>
      </c>
      <c r="B142" s="298" t="s">
        <v>431</v>
      </c>
      <c r="C142" s="311"/>
      <c r="D142" s="293">
        <f t="shared" si="152"/>
        <v>1830</v>
      </c>
      <c r="E142" s="293">
        <f t="shared" si="153"/>
        <v>1830</v>
      </c>
      <c r="F142" s="312"/>
      <c r="G142" s="312"/>
      <c r="H142" s="312">
        <v>1830</v>
      </c>
      <c r="I142" s="312"/>
      <c r="J142" s="312"/>
      <c r="K142" s="293">
        <f t="shared" si="154"/>
        <v>0</v>
      </c>
      <c r="L142" s="315"/>
      <c r="M142" s="293">
        <f t="shared" si="155"/>
        <v>0</v>
      </c>
      <c r="N142" s="314"/>
      <c r="O142" s="314"/>
      <c r="P142" s="315"/>
      <c r="Q142" s="293">
        <f t="shared" si="156"/>
        <v>0</v>
      </c>
      <c r="R142" s="293">
        <f t="shared" si="157"/>
        <v>0</v>
      </c>
      <c r="S142" s="312"/>
      <c r="T142" s="293">
        <f t="shared" si="158"/>
        <v>0</v>
      </c>
      <c r="U142" s="312"/>
      <c r="V142" s="312"/>
      <c r="W142" s="312"/>
      <c r="X142" s="293">
        <f t="shared" si="159"/>
        <v>0</v>
      </c>
      <c r="Y142" s="312"/>
      <c r="Z142" s="312"/>
      <c r="AA142" s="312"/>
      <c r="AB142" s="293">
        <f t="shared" si="160"/>
        <v>0</v>
      </c>
      <c r="AC142" s="312"/>
      <c r="AD142" s="312"/>
      <c r="AE142" s="293">
        <f t="shared" si="161"/>
        <v>0</v>
      </c>
      <c r="AF142" s="312"/>
      <c r="AG142" s="312"/>
      <c r="AH142" s="293">
        <f t="shared" si="162"/>
        <v>0</v>
      </c>
      <c r="AI142" s="312"/>
      <c r="AJ142" s="312"/>
      <c r="AK142" s="312"/>
      <c r="AL142" s="293">
        <f t="shared" si="163"/>
        <v>0</v>
      </c>
      <c r="AM142" s="312"/>
      <c r="AN142" s="312"/>
      <c r="AO142" s="289"/>
    </row>
    <row r="143" s="262" customFormat="1" customHeight="1" spans="1:41">
      <c r="A143" s="294">
        <v>133</v>
      </c>
      <c r="B143" s="298" t="s">
        <v>432</v>
      </c>
      <c r="C143" s="311"/>
      <c r="D143" s="293">
        <f t="shared" si="152"/>
        <v>85760</v>
      </c>
      <c r="E143" s="293">
        <f t="shared" si="153"/>
        <v>85760</v>
      </c>
      <c r="F143" s="312"/>
      <c r="G143" s="312"/>
      <c r="H143" s="312">
        <v>85760</v>
      </c>
      <c r="I143" s="312"/>
      <c r="J143" s="312"/>
      <c r="K143" s="293">
        <f t="shared" si="154"/>
        <v>0</v>
      </c>
      <c r="L143" s="315"/>
      <c r="M143" s="293">
        <f t="shared" si="155"/>
        <v>0</v>
      </c>
      <c r="N143" s="314"/>
      <c r="O143" s="314"/>
      <c r="P143" s="315"/>
      <c r="Q143" s="293">
        <f t="shared" si="156"/>
        <v>0</v>
      </c>
      <c r="R143" s="293">
        <f t="shared" si="157"/>
        <v>0</v>
      </c>
      <c r="S143" s="312"/>
      <c r="T143" s="293">
        <f t="shared" si="158"/>
        <v>0</v>
      </c>
      <c r="U143" s="312"/>
      <c r="V143" s="312"/>
      <c r="W143" s="312"/>
      <c r="X143" s="293">
        <f t="shared" si="159"/>
        <v>0</v>
      </c>
      <c r="Y143" s="312"/>
      <c r="Z143" s="312"/>
      <c r="AA143" s="312"/>
      <c r="AB143" s="293">
        <f t="shared" si="160"/>
        <v>0</v>
      </c>
      <c r="AC143" s="312"/>
      <c r="AD143" s="312"/>
      <c r="AE143" s="293">
        <f t="shared" si="161"/>
        <v>0</v>
      </c>
      <c r="AF143" s="312"/>
      <c r="AG143" s="312"/>
      <c r="AH143" s="293">
        <f t="shared" si="162"/>
        <v>0</v>
      </c>
      <c r="AI143" s="312"/>
      <c r="AJ143" s="312"/>
      <c r="AK143" s="312"/>
      <c r="AL143" s="293">
        <f t="shared" si="163"/>
        <v>0</v>
      </c>
      <c r="AM143" s="312"/>
      <c r="AN143" s="312"/>
      <c r="AO143" s="289"/>
    </row>
    <row r="144" s="262" customFormat="1" customHeight="1" spans="1:41">
      <c r="A144" s="294">
        <v>134</v>
      </c>
      <c r="B144" s="298" t="s">
        <v>433</v>
      </c>
      <c r="C144" s="311"/>
      <c r="D144" s="293">
        <f t="shared" si="152"/>
        <v>2080</v>
      </c>
      <c r="E144" s="293">
        <f t="shared" si="153"/>
        <v>1050</v>
      </c>
      <c r="F144" s="312"/>
      <c r="G144" s="312"/>
      <c r="H144" s="312">
        <v>1050</v>
      </c>
      <c r="I144" s="312"/>
      <c r="J144" s="312"/>
      <c r="K144" s="293">
        <f t="shared" si="154"/>
        <v>0</v>
      </c>
      <c r="L144" s="315"/>
      <c r="M144" s="293">
        <f t="shared" si="155"/>
        <v>0</v>
      </c>
      <c r="N144" s="314"/>
      <c r="O144" s="314"/>
      <c r="P144" s="315"/>
      <c r="Q144" s="293">
        <f t="shared" si="156"/>
        <v>0</v>
      </c>
      <c r="R144" s="293">
        <f t="shared" si="157"/>
        <v>0</v>
      </c>
      <c r="S144" s="312"/>
      <c r="T144" s="293">
        <f t="shared" si="158"/>
        <v>0</v>
      </c>
      <c r="U144" s="312"/>
      <c r="V144" s="312"/>
      <c r="W144" s="312"/>
      <c r="X144" s="293">
        <f t="shared" si="159"/>
        <v>1030</v>
      </c>
      <c r="Y144" s="312"/>
      <c r="Z144" s="312"/>
      <c r="AA144" s="312">
        <v>1030</v>
      </c>
      <c r="AB144" s="293">
        <f t="shared" si="160"/>
        <v>0</v>
      </c>
      <c r="AC144" s="312"/>
      <c r="AD144" s="312"/>
      <c r="AE144" s="293">
        <f t="shared" si="161"/>
        <v>0</v>
      </c>
      <c r="AF144" s="312"/>
      <c r="AG144" s="312"/>
      <c r="AH144" s="293">
        <f t="shared" si="162"/>
        <v>0</v>
      </c>
      <c r="AI144" s="312"/>
      <c r="AJ144" s="312"/>
      <c r="AK144" s="312"/>
      <c r="AL144" s="293">
        <f t="shared" si="163"/>
        <v>0</v>
      </c>
      <c r="AM144" s="312"/>
      <c r="AN144" s="312"/>
      <c r="AO144" s="289"/>
    </row>
    <row r="145" s="262" customFormat="1" customHeight="1" spans="1:41">
      <c r="A145" s="294">
        <v>135</v>
      </c>
      <c r="B145" s="296" t="s">
        <v>434</v>
      </c>
      <c r="C145" s="311"/>
      <c r="D145" s="293">
        <f t="shared" si="152"/>
        <v>0</v>
      </c>
      <c r="E145" s="293">
        <f t="shared" si="153"/>
        <v>0</v>
      </c>
      <c r="F145" s="312"/>
      <c r="G145" s="312"/>
      <c r="H145" s="312"/>
      <c r="I145" s="312"/>
      <c r="J145" s="312"/>
      <c r="K145" s="293">
        <f t="shared" si="154"/>
        <v>0</v>
      </c>
      <c r="L145" s="315"/>
      <c r="M145" s="293">
        <f t="shared" si="155"/>
        <v>0</v>
      </c>
      <c r="N145" s="314"/>
      <c r="O145" s="314"/>
      <c r="P145" s="315"/>
      <c r="Q145" s="293">
        <f t="shared" si="156"/>
        <v>0</v>
      </c>
      <c r="R145" s="293">
        <f t="shared" si="157"/>
        <v>0</v>
      </c>
      <c r="S145" s="312"/>
      <c r="T145" s="293">
        <f t="shared" si="158"/>
        <v>0</v>
      </c>
      <c r="U145" s="312"/>
      <c r="V145" s="312"/>
      <c r="W145" s="312"/>
      <c r="X145" s="293">
        <f t="shared" si="159"/>
        <v>0</v>
      </c>
      <c r="Y145" s="312"/>
      <c r="Z145" s="312"/>
      <c r="AA145" s="312"/>
      <c r="AB145" s="293">
        <f t="shared" si="160"/>
        <v>0</v>
      </c>
      <c r="AC145" s="312"/>
      <c r="AD145" s="312"/>
      <c r="AE145" s="293">
        <f t="shared" si="161"/>
        <v>0</v>
      </c>
      <c r="AF145" s="312"/>
      <c r="AG145" s="312"/>
      <c r="AH145" s="293">
        <f t="shared" si="162"/>
        <v>0</v>
      </c>
      <c r="AI145" s="312"/>
      <c r="AJ145" s="312"/>
      <c r="AK145" s="312"/>
      <c r="AL145" s="293">
        <f t="shared" si="163"/>
        <v>0</v>
      </c>
      <c r="AM145" s="312"/>
      <c r="AN145" s="312"/>
      <c r="AO145" s="289"/>
    </row>
    <row r="146" s="262" customFormat="1" customHeight="1" spans="1:41">
      <c r="A146" s="294">
        <v>136</v>
      </c>
      <c r="B146" s="296" t="s">
        <v>435</v>
      </c>
      <c r="C146" s="311"/>
      <c r="D146" s="293">
        <f t="shared" si="152"/>
        <v>10000</v>
      </c>
      <c r="E146" s="293">
        <f t="shared" si="153"/>
        <v>0</v>
      </c>
      <c r="F146" s="293">
        <f t="shared" ref="F146:J146" si="170">SUM(F147:F149)</f>
        <v>0</v>
      </c>
      <c r="G146" s="293">
        <f t="shared" si="170"/>
        <v>0</v>
      </c>
      <c r="H146" s="293">
        <f t="shared" si="170"/>
        <v>0</v>
      </c>
      <c r="I146" s="293">
        <f t="shared" si="170"/>
        <v>0</v>
      </c>
      <c r="J146" s="293">
        <f t="shared" si="170"/>
        <v>0</v>
      </c>
      <c r="K146" s="293">
        <f t="shared" si="154"/>
        <v>0</v>
      </c>
      <c r="L146" s="292">
        <f t="shared" ref="L146:P146" si="171">SUM(L147:L149)</f>
        <v>0</v>
      </c>
      <c r="M146" s="293">
        <f t="shared" si="155"/>
        <v>0</v>
      </c>
      <c r="N146" s="293">
        <f t="shared" si="171"/>
        <v>0</v>
      </c>
      <c r="O146" s="293">
        <f t="shared" si="171"/>
        <v>0</v>
      </c>
      <c r="P146" s="292">
        <f t="shared" si="171"/>
        <v>0</v>
      </c>
      <c r="Q146" s="293">
        <f t="shared" si="156"/>
        <v>0</v>
      </c>
      <c r="R146" s="293">
        <f t="shared" si="157"/>
        <v>0</v>
      </c>
      <c r="S146" s="314">
        <f t="shared" ref="S146:W146" si="172">SUM(S147:S149)</f>
        <v>0</v>
      </c>
      <c r="T146" s="293">
        <f t="shared" si="158"/>
        <v>0</v>
      </c>
      <c r="U146" s="314">
        <f t="shared" si="172"/>
        <v>0</v>
      </c>
      <c r="V146" s="314">
        <f t="shared" si="172"/>
        <v>0</v>
      </c>
      <c r="W146" s="314">
        <f t="shared" si="172"/>
        <v>0</v>
      </c>
      <c r="X146" s="293">
        <f t="shared" si="159"/>
        <v>10000</v>
      </c>
      <c r="Y146" s="314">
        <f t="shared" ref="Y146:AA146" si="173">SUM(Y147:Y149)</f>
        <v>0</v>
      </c>
      <c r="Z146" s="314">
        <f t="shared" si="173"/>
        <v>0</v>
      </c>
      <c r="AA146" s="314">
        <f t="shared" si="173"/>
        <v>10000</v>
      </c>
      <c r="AB146" s="293">
        <f t="shared" si="160"/>
        <v>0</v>
      </c>
      <c r="AC146" s="314">
        <f t="shared" ref="AC146:AG146" si="174">SUM(AC147:AC149)</f>
        <v>0</v>
      </c>
      <c r="AD146" s="314">
        <f t="shared" si="174"/>
        <v>0</v>
      </c>
      <c r="AE146" s="293">
        <f t="shared" si="161"/>
        <v>0</v>
      </c>
      <c r="AF146" s="314">
        <f t="shared" si="174"/>
        <v>0</v>
      </c>
      <c r="AG146" s="314">
        <f t="shared" si="174"/>
        <v>0</v>
      </c>
      <c r="AH146" s="293">
        <f t="shared" si="162"/>
        <v>0</v>
      </c>
      <c r="AI146" s="314">
        <f t="shared" ref="AI146:AK146" si="175">SUM(AI147:AI149)</f>
        <v>0</v>
      </c>
      <c r="AJ146" s="314">
        <f t="shared" si="175"/>
        <v>0</v>
      </c>
      <c r="AK146" s="314">
        <f t="shared" si="175"/>
        <v>0</v>
      </c>
      <c r="AL146" s="293">
        <f t="shared" si="163"/>
        <v>0</v>
      </c>
      <c r="AM146" s="314">
        <f>SUM(AM147:AM149)</f>
        <v>0</v>
      </c>
      <c r="AN146" s="314">
        <f>SUM(AN147:AN149)</f>
        <v>0</v>
      </c>
      <c r="AO146" s="289"/>
    </row>
    <row r="147" s="262" customFormat="1" customHeight="1" spans="1:41">
      <c r="A147" s="294">
        <v>137</v>
      </c>
      <c r="B147" s="298" t="s">
        <v>436</v>
      </c>
      <c r="C147" s="311"/>
      <c r="D147" s="293">
        <f t="shared" si="152"/>
        <v>10000</v>
      </c>
      <c r="E147" s="293">
        <f t="shared" si="153"/>
        <v>0</v>
      </c>
      <c r="F147" s="312"/>
      <c r="G147" s="312"/>
      <c r="H147" s="312"/>
      <c r="I147" s="312"/>
      <c r="J147" s="312"/>
      <c r="K147" s="293">
        <f t="shared" si="154"/>
        <v>0</v>
      </c>
      <c r="L147" s="313"/>
      <c r="M147" s="293">
        <f t="shared" si="155"/>
        <v>0</v>
      </c>
      <c r="N147" s="314"/>
      <c r="O147" s="314"/>
      <c r="P147" s="313"/>
      <c r="Q147" s="293">
        <f t="shared" si="156"/>
        <v>0</v>
      </c>
      <c r="R147" s="293">
        <f t="shared" si="157"/>
        <v>0</v>
      </c>
      <c r="S147" s="312"/>
      <c r="T147" s="293">
        <f t="shared" si="158"/>
        <v>0</v>
      </c>
      <c r="U147" s="312"/>
      <c r="V147" s="312"/>
      <c r="W147" s="312"/>
      <c r="X147" s="293">
        <f t="shared" si="159"/>
        <v>10000</v>
      </c>
      <c r="Y147" s="312"/>
      <c r="Z147" s="312"/>
      <c r="AA147" s="312">
        <v>10000</v>
      </c>
      <c r="AB147" s="293">
        <f t="shared" si="160"/>
        <v>0</v>
      </c>
      <c r="AC147" s="312"/>
      <c r="AD147" s="312"/>
      <c r="AE147" s="293">
        <f t="shared" si="161"/>
        <v>0</v>
      </c>
      <c r="AF147" s="312"/>
      <c r="AG147" s="312"/>
      <c r="AH147" s="293">
        <f t="shared" si="162"/>
        <v>0</v>
      </c>
      <c r="AI147" s="312"/>
      <c r="AJ147" s="312"/>
      <c r="AK147" s="312"/>
      <c r="AL147" s="293">
        <f t="shared" si="163"/>
        <v>0</v>
      </c>
      <c r="AM147" s="312"/>
      <c r="AN147" s="312"/>
      <c r="AO147" s="289"/>
    </row>
    <row r="148" s="262" customFormat="1" customHeight="1" spans="1:41">
      <c r="A148" s="294">
        <v>138</v>
      </c>
      <c r="B148" s="298" t="s">
        <v>437</v>
      </c>
      <c r="C148" s="311"/>
      <c r="D148" s="293">
        <f t="shared" si="152"/>
        <v>0</v>
      </c>
      <c r="E148" s="293">
        <f t="shared" si="153"/>
        <v>0</v>
      </c>
      <c r="F148" s="312"/>
      <c r="G148" s="312"/>
      <c r="H148" s="312"/>
      <c r="I148" s="312"/>
      <c r="J148" s="312"/>
      <c r="K148" s="293">
        <f t="shared" si="154"/>
        <v>0</v>
      </c>
      <c r="L148" s="313"/>
      <c r="M148" s="293">
        <f t="shared" si="155"/>
        <v>0</v>
      </c>
      <c r="N148" s="314"/>
      <c r="O148" s="314"/>
      <c r="P148" s="313"/>
      <c r="Q148" s="293">
        <f t="shared" si="156"/>
        <v>0</v>
      </c>
      <c r="R148" s="293">
        <f t="shared" si="157"/>
        <v>0</v>
      </c>
      <c r="S148" s="312"/>
      <c r="T148" s="293">
        <f t="shared" si="158"/>
        <v>0</v>
      </c>
      <c r="U148" s="312"/>
      <c r="V148" s="312"/>
      <c r="W148" s="312"/>
      <c r="X148" s="293">
        <f t="shared" si="159"/>
        <v>0</v>
      </c>
      <c r="Y148" s="312"/>
      <c r="Z148" s="312"/>
      <c r="AA148" s="312"/>
      <c r="AB148" s="293">
        <f t="shared" si="160"/>
        <v>0</v>
      </c>
      <c r="AC148" s="312"/>
      <c r="AD148" s="312"/>
      <c r="AE148" s="293">
        <f t="shared" si="161"/>
        <v>0</v>
      </c>
      <c r="AF148" s="312"/>
      <c r="AG148" s="312"/>
      <c r="AH148" s="293">
        <f t="shared" si="162"/>
        <v>0</v>
      </c>
      <c r="AI148" s="312"/>
      <c r="AJ148" s="312"/>
      <c r="AK148" s="312"/>
      <c r="AL148" s="293">
        <f t="shared" si="163"/>
        <v>0</v>
      </c>
      <c r="AM148" s="312"/>
      <c r="AN148" s="312"/>
      <c r="AO148" s="289"/>
    </row>
    <row r="149" s="262" customFormat="1" customHeight="1" spans="1:41">
      <c r="A149" s="294">
        <v>139</v>
      </c>
      <c r="B149" s="298" t="s">
        <v>438</v>
      </c>
      <c r="C149" s="311"/>
      <c r="D149" s="293">
        <f t="shared" si="152"/>
        <v>0</v>
      </c>
      <c r="E149" s="293">
        <f t="shared" si="153"/>
        <v>0</v>
      </c>
      <c r="F149" s="312"/>
      <c r="G149" s="312"/>
      <c r="H149" s="312"/>
      <c r="I149" s="312"/>
      <c r="J149" s="312"/>
      <c r="K149" s="293">
        <f t="shared" si="154"/>
        <v>0</v>
      </c>
      <c r="L149" s="313"/>
      <c r="M149" s="293">
        <f t="shared" si="155"/>
        <v>0</v>
      </c>
      <c r="N149" s="314"/>
      <c r="O149" s="314"/>
      <c r="P149" s="313"/>
      <c r="Q149" s="293">
        <f t="shared" si="156"/>
        <v>0</v>
      </c>
      <c r="R149" s="293">
        <f t="shared" si="157"/>
        <v>0</v>
      </c>
      <c r="S149" s="312"/>
      <c r="T149" s="293">
        <f t="shared" si="158"/>
        <v>0</v>
      </c>
      <c r="U149" s="312"/>
      <c r="V149" s="312"/>
      <c r="W149" s="312"/>
      <c r="X149" s="293">
        <f t="shared" si="159"/>
        <v>0</v>
      </c>
      <c r="Y149" s="312"/>
      <c r="Z149" s="312"/>
      <c r="AA149" s="312"/>
      <c r="AB149" s="293">
        <f t="shared" si="160"/>
        <v>0</v>
      </c>
      <c r="AC149" s="312"/>
      <c r="AD149" s="312"/>
      <c r="AE149" s="293">
        <f t="shared" si="161"/>
        <v>0</v>
      </c>
      <c r="AF149" s="312"/>
      <c r="AG149" s="312"/>
      <c r="AH149" s="293">
        <f t="shared" si="162"/>
        <v>0</v>
      </c>
      <c r="AI149" s="312"/>
      <c r="AJ149" s="312"/>
      <c r="AK149" s="312"/>
      <c r="AL149" s="293">
        <f t="shared" si="163"/>
        <v>0</v>
      </c>
      <c r="AM149" s="312"/>
      <c r="AN149" s="312"/>
      <c r="AO149" s="289"/>
    </row>
    <row r="150" s="262" customFormat="1" customHeight="1" spans="1:41">
      <c r="A150" s="294">
        <v>140</v>
      </c>
      <c r="B150" s="296" t="s">
        <v>439</v>
      </c>
      <c r="C150" s="311"/>
      <c r="D150" s="293">
        <f t="shared" si="152"/>
        <v>390</v>
      </c>
      <c r="E150" s="293">
        <f t="shared" si="153"/>
        <v>0</v>
      </c>
      <c r="F150" s="312"/>
      <c r="G150" s="312"/>
      <c r="H150" s="312"/>
      <c r="I150" s="312"/>
      <c r="J150" s="312"/>
      <c r="K150" s="293">
        <f t="shared" si="154"/>
        <v>0</v>
      </c>
      <c r="L150" s="313"/>
      <c r="M150" s="293">
        <f t="shared" si="155"/>
        <v>0</v>
      </c>
      <c r="N150" s="314"/>
      <c r="O150" s="314"/>
      <c r="P150" s="313"/>
      <c r="Q150" s="293">
        <f t="shared" si="156"/>
        <v>0</v>
      </c>
      <c r="R150" s="293">
        <f t="shared" si="157"/>
        <v>0</v>
      </c>
      <c r="S150" s="312"/>
      <c r="T150" s="293">
        <f t="shared" si="158"/>
        <v>0</v>
      </c>
      <c r="U150" s="312"/>
      <c r="V150" s="312"/>
      <c r="W150" s="312"/>
      <c r="X150" s="293">
        <f t="shared" si="159"/>
        <v>390</v>
      </c>
      <c r="Y150" s="312"/>
      <c r="Z150" s="312"/>
      <c r="AA150" s="312">
        <v>390</v>
      </c>
      <c r="AB150" s="293">
        <f t="shared" si="160"/>
        <v>0</v>
      </c>
      <c r="AC150" s="312"/>
      <c r="AD150" s="312"/>
      <c r="AE150" s="293">
        <f t="shared" si="161"/>
        <v>0</v>
      </c>
      <c r="AF150" s="312"/>
      <c r="AG150" s="312"/>
      <c r="AH150" s="293">
        <f t="shared" si="162"/>
        <v>0</v>
      </c>
      <c r="AI150" s="312"/>
      <c r="AJ150" s="312"/>
      <c r="AK150" s="312"/>
      <c r="AL150" s="293">
        <f t="shared" si="163"/>
        <v>0</v>
      </c>
      <c r="AM150" s="312"/>
      <c r="AN150" s="312"/>
      <c r="AO150" s="289"/>
    </row>
    <row r="151" s="262" customFormat="1" customHeight="1" spans="1:41">
      <c r="A151" s="294">
        <v>141</v>
      </c>
      <c r="B151" s="296" t="s">
        <v>440</v>
      </c>
      <c r="C151" s="289" t="s">
        <v>441</v>
      </c>
      <c r="D151" s="293">
        <f t="shared" si="152"/>
        <v>3630</v>
      </c>
      <c r="E151" s="293">
        <f t="shared" si="153"/>
        <v>932</v>
      </c>
      <c r="F151" s="293">
        <v>932</v>
      </c>
      <c r="G151" s="293"/>
      <c r="H151" s="293"/>
      <c r="I151" s="293"/>
      <c r="J151" s="293"/>
      <c r="K151" s="293">
        <f t="shared" si="154"/>
        <v>158</v>
      </c>
      <c r="L151" s="292">
        <v>110</v>
      </c>
      <c r="M151" s="293">
        <f t="shared" si="155"/>
        <v>48</v>
      </c>
      <c r="N151" s="293">
        <v>43</v>
      </c>
      <c r="O151" s="293">
        <v>5</v>
      </c>
      <c r="P151" s="292"/>
      <c r="Q151" s="293">
        <f t="shared" si="156"/>
        <v>100</v>
      </c>
      <c r="R151" s="293">
        <f t="shared" si="157"/>
        <v>100</v>
      </c>
      <c r="S151" s="293">
        <v>100</v>
      </c>
      <c r="T151" s="293">
        <f t="shared" si="158"/>
        <v>0</v>
      </c>
      <c r="U151" s="293"/>
      <c r="V151" s="293"/>
      <c r="W151" s="293"/>
      <c r="X151" s="293">
        <f t="shared" si="159"/>
        <v>2440</v>
      </c>
      <c r="Y151" s="293"/>
      <c r="Z151" s="293"/>
      <c r="AA151" s="293">
        <v>2440</v>
      </c>
      <c r="AB151" s="293">
        <f t="shared" si="160"/>
        <v>0</v>
      </c>
      <c r="AC151" s="293"/>
      <c r="AD151" s="293"/>
      <c r="AE151" s="293">
        <f t="shared" si="161"/>
        <v>0</v>
      </c>
      <c r="AF151" s="293"/>
      <c r="AG151" s="293"/>
      <c r="AH151" s="293">
        <f t="shared" si="162"/>
        <v>0</v>
      </c>
      <c r="AI151" s="293"/>
      <c r="AJ151" s="293"/>
      <c r="AK151" s="293"/>
      <c r="AL151" s="293">
        <f t="shared" si="163"/>
        <v>0</v>
      </c>
      <c r="AM151" s="293"/>
      <c r="AN151" s="293"/>
      <c r="AO151" s="310" t="s">
        <v>442</v>
      </c>
    </row>
    <row r="152" s="262" customFormat="1" customHeight="1" spans="1:41">
      <c r="A152" s="294">
        <v>142</v>
      </c>
      <c r="B152" s="296" t="s">
        <v>443</v>
      </c>
      <c r="C152" s="311"/>
      <c r="D152" s="293">
        <f t="shared" si="152"/>
        <v>0</v>
      </c>
      <c r="E152" s="293">
        <f t="shared" si="153"/>
        <v>0</v>
      </c>
      <c r="F152" s="312">
        <f t="shared" ref="F152:J152" si="176">SUM(F153:F154)</f>
        <v>0</v>
      </c>
      <c r="G152" s="312">
        <f t="shared" si="176"/>
        <v>0</v>
      </c>
      <c r="H152" s="312">
        <f t="shared" si="176"/>
        <v>0</v>
      </c>
      <c r="I152" s="312">
        <f t="shared" si="176"/>
        <v>0</v>
      </c>
      <c r="J152" s="312">
        <f t="shared" si="176"/>
        <v>0</v>
      </c>
      <c r="K152" s="293">
        <f t="shared" si="154"/>
        <v>0</v>
      </c>
      <c r="L152" s="315">
        <f t="shared" ref="L152:P152" si="177">SUM(L153:L154)</f>
        <v>0</v>
      </c>
      <c r="M152" s="293">
        <f t="shared" si="155"/>
        <v>0</v>
      </c>
      <c r="N152" s="312">
        <f t="shared" si="177"/>
        <v>0</v>
      </c>
      <c r="O152" s="312">
        <f t="shared" si="177"/>
        <v>0</v>
      </c>
      <c r="P152" s="315">
        <f t="shared" si="177"/>
        <v>0</v>
      </c>
      <c r="Q152" s="293">
        <f t="shared" si="156"/>
        <v>0</v>
      </c>
      <c r="R152" s="293">
        <f t="shared" si="157"/>
        <v>0</v>
      </c>
      <c r="S152" s="312">
        <f t="shared" ref="S152:W152" si="178">SUM(S153:S154)</f>
        <v>0</v>
      </c>
      <c r="T152" s="293">
        <f t="shared" si="158"/>
        <v>0</v>
      </c>
      <c r="U152" s="312">
        <f t="shared" si="178"/>
        <v>0</v>
      </c>
      <c r="V152" s="312">
        <f t="shared" si="178"/>
        <v>0</v>
      </c>
      <c r="W152" s="312">
        <f t="shared" si="178"/>
        <v>0</v>
      </c>
      <c r="X152" s="293">
        <f t="shared" si="159"/>
        <v>0</v>
      </c>
      <c r="Y152" s="312">
        <f t="shared" ref="Y152:AA152" si="179">SUM(Y153:Y154)</f>
        <v>0</v>
      </c>
      <c r="Z152" s="312">
        <f t="shared" si="179"/>
        <v>0</v>
      </c>
      <c r="AA152" s="312">
        <f t="shared" si="179"/>
        <v>0</v>
      </c>
      <c r="AB152" s="293">
        <f t="shared" si="160"/>
        <v>0</v>
      </c>
      <c r="AC152" s="312">
        <f t="shared" ref="AC152:AG152" si="180">SUM(AC153:AC154)</f>
        <v>0</v>
      </c>
      <c r="AD152" s="312">
        <f t="shared" si="180"/>
        <v>0</v>
      </c>
      <c r="AE152" s="293">
        <f t="shared" si="161"/>
        <v>0</v>
      </c>
      <c r="AF152" s="312">
        <f t="shared" si="180"/>
        <v>0</v>
      </c>
      <c r="AG152" s="312">
        <f t="shared" si="180"/>
        <v>0</v>
      </c>
      <c r="AH152" s="293">
        <f t="shared" si="162"/>
        <v>0</v>
      </c>
      <c r="AI152" s="312">
        <f t="shared" ref="AI152:AK152" si="181">SUM(AI153:AI154)</f>
        <v>0</v>
      </c>
      <c r="AJ152" s="312">
        <f t="shared" si="181"/>
        <v>0</v>
      </c>
      <c r="AK152" s="312">
        <f t="shared" si="181"/>
        <v>0</v>
      </c>
      <c r="AL152" s="293">
        <f t="shared" si="163"/>
        <v>0</v>
      </c>
      <c r="AM152" s="312">
        <f>SUM(AM153:AM154)</f>
        <v>0</v>
      </c>
      <c r="AN152" s="312">
        <f>SUM(AN153:AN154)</f>
        <v>0</v>
      </c>
      <c r="AO152" s="289"/>
    </row>
    <row r="153" s="262" customFormat="1" customHeight="1" spans="1:41">
      <c r="A153" s="294">
        <v>143</v>
      </c>
      <c r="B153" s="296" t="s">
        <v>444</v>
      </c>
      <c r="C153" s="311"/>
      <c r="D153" s="293">
        <f t="shared" si="152"/>
        <v>0</v>
      </c>
      <c r="E153" s="293">
        <f t="shared" si="153"/>
        <v>0</v>
      </c>
      <c r="F153" s="312"/>
      <c r="G153" s="312"/>
      <c r="H153" s="312"/>
      <c r="I153" s="312"/>
      <c r="J153" s="312"/>
      <c r="K153" s="293">
        <f t="shared" si="154"/>
        <v>0</v>
      </c>
      <c r="L153" s="313"/>
      <c r="M153" s="293">
        <f t="shared" si="155"/>
        <v>0</v>
      </c>
      <c r="N153" s="314"/>
      <c r="O153" s="314"/>
      <c r="P153" s="313"/>
      <c r="Q153" s="293">
        <f t="shared" si="156"/>
        <v>0</v>
      </c>
      <c r="R153" s="293">
        <f t="shared" si="157"/>
        <v>0</v>
      </c>
      <c r="S153" s="312"/>
      <c r="T153" s="293">
        <f t="shared" si="158"/>
        <v>0</v>
      </c>
      <c r="U153" s="312"/>
      <c r="V153" s="312"/>
      <c r="W153" s="312"/>
      <c r="X153" s="293">
        <f t="shared" si="159"/>
        <v>0</v>
      </c>
      <c r="Y153" s="312"/>
      <c r="Z153" s="312"/>
      <c r="AA153" s="312"/>
      <c r="AB153" s="293">
        <f t="shared" si="160"/>
        <v>0</v>
      </c>
      <c r="AC153" s="312"/>
      <c r="AD153" s="312"/>
      <c r="AE153" s="293">
        <f t="shared" si="161"/>
        <v>0</v>
      </c>
      <c r="AF153" s="312"/>
      <c r="AG153" s="312"/>
      <c r="AH153" s="293">
        <f t="shared" si="162"/>
        <v>0</v>
      </c>
      <c r="AI153" s="312"/>
      <c r="AJ153" s="312"/>
      <c r="AK153" s="312"/>
      <c r="AL153" s="293">
        <f t="shared" si="163"/>
        <v>0</v>
      </c>
      <c r="AM153" s="312"/>
      <c r="AN153" s="312"/>
      <c r="AO153" s="289"/>
    </row>
    <row r="154" s="262" customFormat="1" customHeight="1" spans="1:41">
      <c r="A154" s="294">
        <v>144</v>
      </c>
      <c r="B154" s="298" t="s">
        <v>445</v>
      </c>
      <c r="C154" s="311"/>
      <c r="D154" s="293">
        <f t="shared" si="152"/>
        <v>0</v>
      </c>
      <c r="E154" s="293">
        <f t="shared" si="153"/>
        <v>0</v>
      </c>
      <c r="F154" s="312"/>
      <c r="G154" s="312"/>
      <c r="H154" s="312"/>
      <c r="I154" s="312"/>
      <c r="J154" s="312"/>
      <c r="K154" s="293">
        <f t="shared" si="154"/>
        <v>0</v>
      </c>
      <c r="L154" s="313"/>
      <c r="M154" s="293">
        <f t="shared" si="155"/>
        <v>0</v>
      </c>
      <c r="N154" s="314"/>
      <c r="O154" s="314"/>
      <c r="P154" s="313"/>
      <c r="Q154" s="293">
        <f t="shared" si="156"/>
        <v>0</v>
      </c>
      <c r="R154" s="293">
        <f t="shared" si="157"/>
        <v>0</v>
      </c>
      <c r="S154" s="312"/>
      <c r="T154" s="293">
        <f t="shared" si="158"/>
        <v>0</v>
      </c>
      <c r="U154" s="312"/>
      <c r="V154" s="312"/>
      <c r="W154" s="312"/>
      <c r="X154" s="293">
        <f t="shared" si="159"/>
        <v>0</v>
      </c>
      <c r="Y154" s="312"/>
      <c r="Z154" s="312"/>
      <c r="AA154" s="312"/>
      <c r="AB154" s="293">
        <f t="shared" si="160"/>
        <v>0</v>
      </c>
      <c r="AC154" s="312"/>
      <c r="AD154" s="312"/>
      <c r="AE154" s="293">
        <f t="shared" si="161"/>
        <v>0</v>
      </c>
      <c r="AF154" s="312"/>
      <c r="AG154" s="312"/>
      <c r="AH154" s="293">
        <f t="shared" si="162"/>
        <v>0</v>
      </c>
      <c r="AI154" s="312"/>
      <c r="AJ154" s="312"/>
      <c r="AK154" s="312"/>
      <c r="AL154" s="293">
        <f t="shared" si="163"/>
        <v>0</v>
      </c>
      <c r="AM154" s="312"/>
      <c r="AN154" s="312"/>
      <c r="AO154" s="289"/>
    </row>
    <row r="155" s="262" customFormat="1" customHeight="1" spans="1:41">
      <c r="A155" s="294">
        <v>145</v>
      </c>
      <c r="B155" s="296" t="s">
        <v>446</v>
      </c>
      <c r="C155" s="311"/>
      <c r="D155" s="293">
        <f t="shared" si="152"/>
        <v>0</v>
      </c>
      <c r="E155" s="293">
        <f t="shared" si="153"/>
        <v>0</v>
      </c>
      <c r="F155" s="293">
        <f t="shared" ref="F155:J155" si="182">F156+F157</f>
        <v>0</v>
      </c>
      <c r="G155" s="293">
        <f t="shared" si="182"/>
        <v>0</v>
      </c>
      <c r="H155" s="293">
        <f t="shared" si="182"/>
        <v>0</v>
      </c>
      <c r="I155" s="293">
        <f t="shared" si="182"/>
        <v>0</v>
      </c>
      <c r="J155" s="293">
        <f t="shared" si="182"/>
        <v>0</v>
      </c>
      <c r="K155" s="293">
        <f t="shared" si="154"/>
        <v>0</v>
      </c>
      <c r="L155" s="292">
        <f t="shared" ref="L155:P155" si="183">L156+L157</f>
        <v>0</v>
      </c>
      <c r="M155" s="293">
        <f t="shared" si="155"/>
        <v>0</v>
      </c>
      <c r="N155" s="293">
        <f t="shared" si="183"/>
        <v>0</v>
      </c>
      <c r="O155" s="293">
        <f t="shared" si="183"/>
        <v>0</v>
      </c>
      <c r="P155" s="292">
        <f t="shared" si="183"/>
        <v>0</v>
      </c>
      <c r="Q155" s="293">
        <f t="shared" si="156"/>
        <v>0</v>
      </c>
      <c r="R155" s="293">
        <f t="shared" si="157"/>
        <v>0</v>
      </c>
      <c r="S155" s="293">
        <f t="shared" ref="S155:W155" si="184">S156+S157</f>
        <v>0</v>
      </c>
      <c r="T155" s="293">
        <f t="shared" si="158"/>
        <v>0</v>
      </c>
      <c r="U155" s="293">
        <f t="shared" si="184"/>
        <v>0</v>
      </c>
      <c r="V155" s="293">
        <f t="shared" si="184"/>
        <v>0</v>
      </c>
      <c r="W155" s="293">
        <f t="shared" si="184"/>
        <v>0</v>
      </c>
      <c r="X155" s="293">
        <f t="shared" si="159"/>
        <v>0</v>
      </c>
      <c r="Y155" s="293">
        <f t="shared" ref="Y155:AA155" si="185">Y156+Y157</f>
        <v>0</v>
      </c>
      <c r="Z155" s="293">
        <f t="shared" si="185"/>
        <v>0</v>
      </c>
      <c r="AA155" s="293">
        <f t="shared" si="185"/>
        <v>0</v>
      </c>
      <c r="AB155" s="293">
        <f t="shared" si="160"/>
        <v>0</v>
      </c>
      <c r="AC155" s="293">
        <f t="shared" ref="AC155:AG155" si="186">AC156+AC157</f>
        <v>0</v>
      </c>
      <c r="AD155" s="293">
        <f t="shared" si="186"/>
        <v>0</v>
      </c>
      <c r="AE155" s="293">
        <f t="shared" si="161"/>
        <v>0</v>
      </c>
      <c r="AF155" s="293">
        <f t="shared" si="186"/>
        <v>0</v>
      </c>
      <c r="AG155" s="293">
        <f t="shared" si="186"/>
        <v>0</v>
      </c>
      <c r="AH155" s="293">
        <f t="shared" si="162"/>
        <v>0</v>
      </c>
      <c r="AI155" s="293">
        <f t="shared" ref="AI155:AK155" si="187">AI156+AI157</f>
        <v>0</v>
      </c>
      <c r="AJ155" s="293">
        <f t="shared" si="187"/>
        <v>0</v>
      </c>
      <c r="AK155" s="293">
        <f t="shared" si="187"/>
        <v>0</v>
      </c>
      <c r="AL155" s="293">
        <f t="shared" si="163"/>
        <v>0</v>
      </c>
      <c r="AM155" s="293">
        <f>AM156+AM157</f>
        <v>0</v>
      </c>
      <c r="AN155" s="293">
        <f>AN156+AN157</f>
        <v>0</v>
      </c>
      <c r="AO155" s="289"/>
    </row>
    <row r="156" s="262" customFormat="1" customHeight="1" spans="1:41">
      <c r="A156" s="294">
        <v>146</v>
      </c>
      <c r="B156" s="298" t="s">
        <v>447</v>
      </c>
      <c r="C156" s="311"/>
      <c r="D156" s="293">
        <f t="shared" si="152"/>
        <v>0</v>
      </c>
      <c r="E156" s="293">
        <f t="shared" si="153"/>
        <v>0</v>
      </c>
      <c r="F156" s="312"/>
      <c r="G156" s="312"/>
      <c r="H156" s="312"/>
      <c r="I156" s="312"/>
      <c r="J156" s="312"/>
      <c r="K156" s="293">
        <f t="shared" si="154"/>
        <v>0</v>
      </c>
      <c r="L156" s="315"/>
      <c r="M156" s="293">
        <f t="shared" si="155"/>
        <v>0</v>
      </c>
      <c r="N156" s="314"/>
      <c r="O156" s="314"/>
      <c r="P156" s="315"/>
      <c r="Q156" s="293">
        <f t="shared" si="156"/>
        <v>0</v>
      </c>
      <c r="R156" s="293">
        <f t="shared" si="157"/>
        <v>0</v>
      </c>
      <c r="S156" s="312"/>
      <c r="T156" s="293">
        <f t="shared" si="158"/>
        <v>0</v>
      </c>
      <c r="U156" s="312"/>
      <c r="V156" s="312"/>
      <c r="W156" s="312"/>
      <c r="X156" s="293">
        <f t="shared" si="159"/>
        <v>0</v>
      </c>
      <c r="Y156" s="312"/>
      <c r="Z156" s="312"/>
      <c r="AA156" s="312"/>
      <c r="AB156" s="293">
        <f t="shared" si="160"/>
        <v>0</v>
      </c>
      <c r="AC156" s="312"/>
      <c r="AD156" s="312"/>
      <c r="AE156" s="293">
        <f t="shared" si="161"/>
        <v>0</v>
      </c>
      <c r="AF156" s="312"/>
      <c r="AG156" s="312"/>
      <c r="AH156" s="293">
        <f t="shared" si="162"/>
        <v>0</v>
      </c>
      <c r="AI156" s="312"/>
      <c r="AJ156" s="312"/>
      <c r="AK156" s="312"/>
      <c r="AL156" s="293">
        <f t="shared" si="163"/>
        <v>0</v>
      </c>
      <c r="AM156" s="312"/>
      <c r="AN156" s="312"/>
      <c r="AO156" s="289"/>
    </row>
    <row r="157" s="262" customFormat="1" customHeight="1" spans="1:41">
      <c r="A157" s="294">
        <v>147</v>
      </c>
      <c r="B157" s="298" t="s">
        <v>448</v>
      </c>
      <c r="C157" s="311"/>
      <c r="D157" s="293">
        <f t="shared" si="152"/>
        <v>0</v>
      </c>
      <c r="E157" s="293">
        <f t="shared" si="153"/>
        <v>0</v>
      </c>
      <c r="F157" s="312"/>
      <c r="G157" s="312"/>
      <c r="H157" s="312"/>
      <c r="I157" s="312"/>
      <c r="J157" s="312"/>
      <c r="K157" s="293">
        <f t="shared" si="154"/>
        <v>0</v>
      </c>
      <c r="L157" s="315"/>
      <c r="M157" s="293">
        <f t="shared" si="155"/>
        <v>0</v>
      </c>
      <c r="N157" s="314"/>
      <c r="O157" s="314"/>
      <c r="P157" s="315"/>
      <c r="Q157" s="293">
        <f t="shared" si="156"/>
        <v>0</v>
      </c>
      <c r="R157" s="293">
        <f t="shared" si="157"/>
        <v>0</v>
      </c>
      <c r="S157" s="312"/>
      <c r="T157" s="293">
        <f t="shared" si="158"/>
        <v>0</v>
      </c>
      <c r="U157" s="312"/>
      <c r="V157" s="312"/>
      <c r="W157" s="312"/>
      <c r="X157" s="293">
        <f t="shared" si="159"/>
        <v>0</v>
      </c>
      <c r="Y157" s="312"/>
      <c r="Z157" s="312"/>
      <c r="AA157" s="312"/>
      <c r="AB157" s="293">
        <f t="shared" si="160"/>
        <v>0</v>
      </c>
      <c r="AC157" s="312"/>
      <c r="AD157" s="312"/>
      <c r="AE157" s="293">
        <f t="shared" si="161"/>
        <v>0</v>
      </c>
      <c r="AF157" s="312"/>
      <c r="AG157" s="312"/>
      <c r="AH157" s="293">
        <f t="shared" si="162"/>
        <v>0</v>
      </c>
      <c r="AI157" s="312"/>
      <c r="AJ157" s="312"/>
      <c r="AK157" s="312"/>
      <c r="AL157" s="293">
        <f t="shared" si="163"/>
        <v>0</v>
      </c>
      <c r="AM157" s="312"/>
      <c r="AN157" s="312"/>
      <c r="AO157" s="289"/>
    </row>
    <row r="158" s="262" customFormat="1" customHeight="1" spans="1:41">
      <c r="A158" s="294">
        <v>148</v>
      </c>
      <c r="B158" s="296" t="s">
        <v>449</v>
      </c>
      <c r="C158" s="311"/>
      <c r="D158" s="293">
        <f t="shared" si="152"/>
        <v>9000</v>
      </c>
      <c r="E158" s="293">
        <f t="shared" si="153"/>
        <v>0</v>
      </c>
      <c r="F158" s="293"/>
      <c r="G158" s="293"/>
      <c r="H158" s="293"/>
      <c r="I158" s="293"/>
      <c r="J158" s="293"/>
      <c r="K158" s="293">
        <f t="shared" si="154"/>
        <v>0</v>
      </c>
      <c r="L158" s="292"/>
      <c r="M158" s="293">
        <f t="shared" si="155"/>
        <v>0</v>
      </c>
      <c r="N158" s="293"/>
      <c r="O158" s="293"/>
      <c r="P158" s="292"/>
      <c r="Q158" s="293">
        <f t="shared" si="156"/>
        <v>0</v>
      </c>
      <c r="R158" s="293">
        <f t="shared" si="157"/>
        <v>0</v>
      </c>
      <c r="S158" s="312"/>
      <c r="T158" s="293">
        <f t="shared" si="158"/>
        <v>0</v>
      </c>
      <c r="U158" s="314"/>
      <c r="V158" s="314"/>
      <c r="W158" s="314"/>
      <c r="X158" s="293">
        <f t="shared" si="159"/>
        <v>9000</v>
      </c>
      <c r="Y158" s="314"/>
      <c r="Z158" s="314"/>
      <c r="AA158" s="314">
        <v>9000</v>
      </c>
      <c r="AB158" s="293">
        <f t="shared" si="160"/>
        <v>0</v>
      </c>
      <c r="AC158" s="314"/>
      <c r="AD158" s="314"/>
      <c r="AE158" s="293">
        <f t="shared" si="161"/>
        <v>0</v>
      </c>
      <c r="AF158" s="314"/>
      <c r="AG158" s="314"/>
      <c r="AH158" s="293">
        <f t="shared" si="162"/>
        <v>0</v>
      </c>
      <c r="AI158" s="314"/>
      <c r="AJ158" s="314"/>
      <c r="AK158" s="314"/>
      <c r="AL158" s="293">
        <f t="shared" si="163"/>
        <v>0</v>
      </c>
      <c r="AM158" s="314"/>
      <c r="AN158" s="314"/>
      <c r="AO158" s="289" t="s">
        <v>450</v>
      </c>
    </row>
    <row r="159" s="262" customFormat="1" customHeight="1" spans="1:41">
      <c r="A159" s="294">
        <v>149</v>
      </c>
      <c r="B159" s="296" t="s">
        <v>451</v>
      </c>
      <c r="C159" s="311"/>
      <c r="D159" s="293">
        <f t="shared" si="152"/>
        <v>0</v>
      </c>
      <c r="E159" s="293">
        <f t="shared" si="153"/>
        <v>0</v>
      </c>
      <c r="F159" s="312"/>
      <c r="G159" s="312"/>
      <c r="H159" s="312"/>
      <c r="I159" s="312"/>
      <c r="J159" s="312"/>
      <c r="K159" s="293">
        <f t="shared" si="154"/>
        <v>0</v>
      </c>
      <c r="L159" s="313"/>
      <c r="M159" s="293">
        <f t="shared" si="155"/>
        <v>0</v>
      </c>
      <c r="N159" s="314"/>
      <c r="O159" s="314"/>
      <c r="P159" s="313"/>
      <c r="Q159" s="293">
        <f t="shared" si="156"/>
        <v>0</v>
      </c>
      <c r="R159" s="293">
        <f t="shared" si="157"/>
        <v>0</v>
      </c>
      <c r="S159" s="312"/>
      <c r="T159" s="293">
        <f t="shared" si="158"/>
        <v>0</v>
      </c>
      <c r="U159" s="312"/>
      <c r="V159" s="312"/>
      <c r="W159" s="312"/>
      <c r="X159" s="293">
        <f t="shared" si="159"/>
        <v>0</v>
      </c>
      <c r="Y159" s="312"/>
      <c r="Z159" s="312"/>
      <c r="AA159" s="312"/>
      <c r="AB159" s="293">
        <f t="shared" si="160"/>
        <v>0</v>
      </c>
      <c r="AC159" s="312"/>
      <c r="AD159" s="312"/>
      <c r="AE159" s="293">
        <f t="shared" si="161"/>
        <v>0</v>
      </c>
      <c r="AF159" s="312"/>
      <c r="AG159" s="312"/>
      <c r="AH159" s="293">
        <f t="shared" si="162"/>
        <v>0</v>
      </c>
      <c r="AI159" s="312"/>
      <c r="AJ159" s="312"/>
      <c r="AK159" s="312"/>
      <c r="AL159" s="293">
        <f t="shared" si="163"/>
        <v>0</v>
      </c>
      <c r="AM159" s="312"/>
      <c r="AN159" s="312"/>
      <c r="AO159" s="289"/>
    </row>
    <row r="160" s="262" customFormat="1" customHeight="1" spans="1:41">
      <c r="A160" s="294">
        <v>150</v>
      </c>
      <c r="B160" s="296" t="s">
        <v>452</v>
      </c>
      <c r="C160" s="311"/>
      <c r="D160" s="293">
        <f t="shared" si="152"/>
        <v>12050</v>
      </c>
      <c r="E160" s="293">
        <f t="shared" si="153"/>
        <v>12050</v>
      </c>
      <c r="F160" s="293">
        <f t="shared" ref="F160:J160" si="188">F161+F162</f>
        <v>0</v>
      </c>
      <c r="G160" s="293">
        <f t="shared" si="188"/>
        <v>0</v>
      </c>
      <c r="H160" s="293">
        <f t="shared" si="188"/>
        <v>12050</v>
      </c>
      <c r="I160" s="293">
        <f t="shared" si="188"/>
        <v>0</v>
      </c>
      <c r="J160" s="293">
        <f t="shared" si="188"/>
        <v>0</v>
      </c>
      <c r="K160" s="293">
        <f t="shared" si="154"/>
        <v>0</v>
      </c>
      <c r="L160" s="292">
        <f t="shared" ref="L160:P160" si="189">L161+L162</f>
        <v>0</v>
      </c>
      <c r="M160" s="293">
        <f t="shared" si="155"/>
        <v>0</v>
      </c>
      <c r="N160" s="293">
        <f t="shared" si="189"/>
        <v>0</v>
      </c>
      <c r="O160" s="293">
        <f t="shared" si="189"/>
        <v>0</v>
      </c>
      <c r="P160" s="292">
        <f t="shared" si="189"/>
        <v>0</v>
      </c>
      <c r="Q160" s="293">
        <f t="shared" si="156"/>
        <v>0</v>
      </c>
      <c r="R160" s="293">
        <f t="shared" si="157"/>
        <v>0</v>
      </c>
      <c r="S160" s="293">
        <f t="shared" ref="S160:W160" si="190">S161+S162</f>
        <v>0</v>
      </c>
      <c r="T160" s="293">
        <f t="shared" si="158"/>
        <v>0</v>
      </c>
      <c r="U160" s="293">
        <f t="shared" si="190"/>
        <v>0</v>
      </c>
      <c r="V160" s="293">
        <f t="shared" si="190"/>
        <v>0</v>
      </c>
      <c r="W160" s="293">
        <f t="shared" si="190"/>
        <v>0</v>
      </c>
      <c r="X160" s="293">
        <f t="shared" si="159"/>
        <v>0</v>
      </c>
      <c r="Y160" s="293">
        <f t="shared" ref="Y160:AA160" si="191">Y161+Y162</f>
        <v>0</v>
      </c>
      <c r="Z160" s="293">
        <f t="shared" si="191"/>
        <v>0</v>
      </c>
      <c r="AA160" s="293">
        <f t="shared" si="191"/>
        <v>0</v>
      </c>
      <c r="AB160" s="293">
        <f t="shared" si="160"/>
        <v>0</v>
      </c>
      <c r="AC160" s="293">
        <f t="shared" ref="AC160:AG160" si="192">AC161+AC162</f>
        <v>0</v>
      </c>
      <c r="AD160" s="293">
        <f t="shared" si="192"/>
        <v>0</v>
      </c>
      <c r="AE160" s="293">
        <f t="shared" si="161"/>
        <v>0</v>
      </c>
      <c r="AF160" s="293">
        <f t="shared" si="192"/>
        <v>0</v>
      </c>
      <c r="AG160" s="293">
        <f t="shared" si="192"/>
        <v>0</v>
      </c>
      <c r="AH160" s="293">
        <f t="shared" si="162"/>
        <v>0</v>
      </c>
      <c r="AI160" s="293">
        <f t="shared" ref="AI160:AK160" si="193">AI161+AI162</f>
        <v>0</v>
      </c>
      <c r="AJ160" s="293">
        <f t="shared" si="193"/>
        <v>0</v>
      </c>
      <c r="AK160" s="293">
        <f t="shared" si="193"/>
        <v>0</v>
      </c>
      <c r="AL160" s="293">
        <f t="shared" si="163"/>
        <v>0</v>
      </c>
      <c r="AM160" s="293">
        <f>AM161+AM162</f>
        <v>0</v>
      </c>
      <c r="AN160" s="293">
        <f>AN161+AN162</f>
        <v>0</v>
      </c>
      <c r="AO160" s="289"/>
    </row>
    <row r="161" s="262" customFormat="1" customHeight="1" spans="1:41">
      <c r="A161" s="294">
        <v>151</v>
      </c>
      <c r="B161" s="298" t="s">
        <v>453</v>
      </c>
      <c r="C161" s="311"/>
      <c r="D161" s="293">
        <f t="shared" si="152"/>
        <v>4450</v>
      </c>
      <c r="E161" s="293">
        <f t="shared" si="153"/>
        <v>4450</v>
      </c>
      <c r="F161" s="312"/>
      <c r="G161" s="312"/>
      <c r="H161" s="312">
        <v>4450</v>
      </c>
      <c r="I161" s="312"/>
      <c r="J161" s="312"/>
      <c r="K161" s="293">
        <f t="shared" si="154"/>
        <v>0</v>
      </c>
      <c r="L161" s="315"/>
      <c r="M161" s="293">
        <f t="shared" si="155"/>
        <v>0</v>
      </c>
      <c r="N161" s="314"/>
      <c r="O161" s="314"/>
      <c r="P161" s="315"/>
      <c r="Q161" s="293">
        <f t="shared" si="156"/>
        <v>0</v>
      </c>
      <c r="R161" s="293">
        <f t="shared" si="157"/>
        <v>0</v>
      </c>
      <c r="S161" s="312"/>
      <c r="T161" s="293">
        <f t="shared" si="158"/>
        <v>0</v>
      </c>
      <c r="U161" s="312"/>
      <c r="V161" s="312"/>
      <c r="W161" s="312"/>
      <c r="X161" s="293">
        <f t="shared" si="159"/>
        <v>0</v>
      </c>
      <c r="Y161" s="312"/>
      <c r="Z161" s="312"/>
      <c r="AA161" s="312"/>
      <c r="AB161" s="293">
        <f t="shared" si="160"/>
        <v>0</v>
      </c>
      <c r="AC161" s="312"/>
      <c r="AD161" s="312"/>
      <c r="AE161" s="293">
        <f t="shared" si="161"/>
        <v>0</v>
      </c>
      <c r="AF161" s="312"/>
      <c r="AG161" s="312"/>
      <c r="AH161" s="293">
        <f t="shared" si="162"/>
        <v>0</v>
      </c>
      <c r="AI161" s="312"/>
      <c r="AJ161" s="312"/>
      <c r="AK161" s="312"/>
      <c r="AL161" s="293">
        <f t="shared" si="163"/>
        <v>0</v>
      </c>
      <c r="AM161" s="312"/>
      <c r="AN161" s="312"/>
      <c r="AO161" s="289"/>
    </row>
    <row r="162" s="262" customFormat="1" customHeight="1" spans="1:41">
      <c r="A162" s="294">
        <v>152</v>
      </c>
      <c r="B162" s="298" t="s">
        <v>454</v>
      </c>
      <c r="C162" s="311"/>
      <c r="D162" s="293">
        <f t="shared" si="152"/>
        <v>7600</v>
      </c>
      <c r="E162" s="293">
        <f t="shared" si="153"/>
        <v>7600</v>
      </c>
      <c r="F162" s="312"/>
      <c r="G162" s="312"/>
      <c r="H162" s="312">
        <v>7600</v>
      </c>
      <c r="I162" s="312"/>
      <c r="J162" s="312"/>
      <c r="K162" s="293">
        <f t="shared" si="154"/>
        <v>0</v>
      </c>
      <c r="L162" s="315"/>
      <c r="M162" s="293">
        <f t="shared" si="155"/>
        <v>0</v>
      </c>
      <c r="N162" s="314"/>
      <c r="O162" s="314"/>
      <c r="P162" s="315"/>
      <c r="Q162" s="293">
        <f t="shared" si="156"/>
        <v>0</v>
      </c>
      <c r="R162" s="293">
        <f t="shared" si="157"/>
        <v>0</v>
      </c>
      <c r="S162" s="312"/>
      <c r="T162" s="293">
        <f t="shared" si="158"/>
        <v>0</v>
      </c>
      <c r="U162" s="312"/>
      <c r="V162" s="312"/>
      <c r="W162" s="312"/>
      <c r="X162" s="293">
        <f t="shared" si="159"/>
        <v>0</v>
      </c>
      <c r="Y162" s="312"/>
      <c r="Z162" s="312"/>
      <c r="AA162" s="312"/>
      <c r="AB162" s="293">
        <f t="shared" si="160"/>
        <v>0</v>
      </c>
      <c r="AC162" s="312"/>
      <c r="AD162" s="312"/>
      <c r="AE162" s="293">
        <f t="shared" si="161"/>
        <v>0</v>
      </c>
      <c r="AF162" s="312"/>
      <c r="AG162" s="312"/>
      <c r="AH162" s="293">
        <f t="shared" si="162"/>
        <v>0</v>
      </c>
      <c r="AI162" s="312"/>
      <c r="AJ162" s="312"/>
      <c r="AK162" s="312"/>
      <c r="AL162" s="293">
        <f t="shared" si="163"/>
        <v>0</v>
      </c>
      <c r="AM162" s="312"/>
      <c r="AN162" s="312"/>
      <c r="AO162" s="289"/>
    </row>
    <row r="163" s="262" customFormat="1" customHeight="1" spans="1:41">
      <c r="A163" s="294">
        <v>153</v>
      </c>
      <c r="B163" s="298" t="s">
        <v>455</v>
      </c>
      <c r="C163" s="311"/>
      <c r="D163" s="293">
        <f t="shared" si="152"/>
        <v>0</v>
      </c>
      <c r="E163" s="293">
        <f t="shared" si="153"/>
        <v>0</v>
      </c>
      <c r="F163" s="312">
        <f t="shared" ref="F163:J163" si="194">SUM(F164:F165)</f>
        <v>0</v>
      </c>
      <c r="G163" s="312">
        <f t="shared" si="194"/>
        <v>0</v>
      </c>
      <c r="H163" s="312">
        <f t="shared" si="194"/>
        <v>0</v>
      </c>
      <c r="I163" s="312">
        <f t="shared" si="194"/>
        <v>0</v>
      </c>
      <c r="J163" s="312">
        <f t="shared" si="194"/>
        <v>0</v>
      </c>
      <c r="K163" s="293">
        <f t="shared" si="154"/>
        <v>0</v>
      </c>
      <c r="L163" s="315">
        <f t="shared" ref="L163:P163" si="195">SUM(L164:L165)</f>
        <v>0</v>
      </c>
      <c r="M163" s="293">
        <f t="shared" si="155"/>
        <v>0</v>
      </c>
      <c r="N163" s="312">
        <f t="shared" si="195"/>
        <v>0</v>
      </c>
      <c r="O163" s="312">
        <f t="shared" si="195"/>
        <v>0</v>
      </c>
      <c r="P163" s="315">
        <f t="shared" si="195"/>
        <v>0</v>
      </c>
      <c r="Q163" s="293">
        <f t="shared" si="156"/>
        <v>0</v>
      </c>
      <c r="R163" s="293">
        <f t="shared" si="157"/>
        <v>0</v>
      </c>
      <c r="S163" s="312">
        <f t="shared" ref="S163:W163" si="196">SUM(S164:S165)</f>
        <v>0</v>
      </c>
      <c r="T163" s="293">
        <f t="shared" si="158"/>
        <v>0</v>
      </c>
      <c r="U163" s="312">
        <f t="shared" si="196"/>
        <v>0</v>
      </c>
      <c r="V163" s="312">
        <f t="shared" si="196"/>
        <v>0</v>
      </c>
      <c r="W163" s="312">
        <f t="shared" si="196"/>
        <v>0</v>
      </c>
      <c r="X163" s="293">
        <f t="shared" si="159"/>
        <v>0</v>
      </c>
      <c r="Y163" s="312">
        <f t="shared" ref="Y163:AA163" si="197">SUM(Y164:Y165)</f>
        <v>0</v>
      </c>
      <c r="Z163" s="312">
        <f t="shared" si="197"/>
        <v>0</v>
      </c>
      <c r="AA163" s="312">
        <f t="shared" si="197"/>
        <v>0</v>
      </c>
      <c r="AB163" s="293">
        <f t="shared" si="160"/>
        <v>0</v>
      </c>
      <c r="AC163" s="312">
        <f t="shared" ref="AC163:AG163" si="198">SUM(AC164:AC165)</f>
        <v>0</v>
      </c>
      <c r="AD163" s="312">
        <f t="shared" si="198"/>
        <v>0</v>
      </c>
      <c r="AE163" s="293">
        <f t="shared" si="161"/>
        <v>0</v>
      </c>
      <c r="AF163" s="312">
        <f t="shared" si="198"/>
        <v>0</v>
      </c>
      <c r="AG163" s="312">
        <f t="shared" si="198"/>
        <v>0</v>
      </c>
      <c r="AH163" s="293">
        <f t="shared" si="162"/>
        <v>0</v>
      </c>
      <c r="AI163" s="312">
        <f t="shared" ref="AI163:AK163" si="199">SUM(AI164:AI165)</f>
        <v>0</v>
      </c>
      <c r="AJ163" s="312">
        <f t="shared" si="199"/>
        <v>0</v>
      </c>
      <c r="AK163" s="312">
        <f t="shared" si="199"/>
        <v>0</v>
      </c>
      <c r="AL163" s="293">
        <f t="shared" si="163"/>
        <v>0</v>
      </c>
      <c r="AM163" s="312">
        <f>SUM(AM164:AM165)</f>
        <v>0</v>
      </c>
      <c r="AN163" s="312">
        <f>SUM(AN164:AN165)</f>
        <v>0</v>
      </c>
      <c r="AO163" s="289"/>
    </row>
    <row r="164" s="269" customFormat="1" customHeight="1" spans="1:41">
      <c r="A164" s="294">
        <v>154</v>
      </c>
      <c r="B164" s="298" t="s">
        <v>456</v>
      </c>
      <c r="C164" s="311"/>
      <c r="D164" s="293">
        <f t="shared" si="152"/>
        <v>0</v>
      </c>
      <c r="E164" s="293">
        <f t="shared" si="153"/>
        <v>0</v>
      </c>
      <c r="F164" s="312"/>
      <c r="G164" s="312"/>
      <c r="H164" s="312"/>
      <c r="I164" s="312"/>
      <c r="J164" s="312"/>
      <c r="K164" s="293">
        <f t="shared" si="154"/>
        <v>0</v>
      </c>
      <c r="L164" s="315"/>
      <c r="M164" s="293">
        <f t="shared" si="155"/>
        <v>0</v>
      </c>
      <c r="N164" s="314"/>
      <c r="O164" s="314"/>
      <c r="P164" s="315"/>
      <c r="Q164" s="293">
        <f t="shared" si="156"/>
        <v>0</v>
      </c>
      <c r="R164" s="293">
        <f t="shared" si="157"/>
        <v>0</v>
      </c>
      <c r="S164" s="312"/>
      <c r="T164" s="293">
        <f t="shared" si="158"/>
        <v>0</v>
      </c>
      <c r="U164" s="312"/>
      <c r="V164" s="312"/>
      <c r="W164" s="312"/>
      <c r="X164" s="293">
        <f t="shared" si="159"/>
        <v>0</v>
      </c>
      <c r="Y164" s="312"/>
      <c r="Z164" s="312"/>
      <c r="AA164" s="312"/>
      <c r="AB164" s="293">
        <f t="shared" si="160"/>
        <v>0</v>
      </c>
      <c r="AC164" s="312"/>
      <c r="AD164" s="312"/>
      <c r="AE164" s="293">
        <f t="shared" si="161"/>
        <v>0</v>
      </c>
      <c r="AF164" s="312"/>
      <c r="AG164" s="312"/>
      <c r="AH164" s="293">
        <f t="shared" si="162"/>
        <v>0</v>
      </c>
      <c r="AI164" s="312"/>
      <c r="AJ164" s="312"/>
      <c r="AK164" s="312"/>
      <c r="AL164" s="293">
        <f t="shared" si="163"/>
        <v>0</v>
      </c>
      <c r="AM164" s="312"/>
      <c r="AN164" s="312"/>
      <c r="AO164" s="289"/>
    </row>
    <row r="165" s="269" customFormat="1" customHeight="1" spans="1:41">
      <c r="A165" s="294">
        <v>155</v>
      </c>
      <c r="B165" s="298" t="s">
        <v>457</v>
      </c>
      <c r="C165" s="311"/>
      <c r="D165" s="293">
        <f t="shared" si="152"/>
        <v>0</v>
      </c>
      <c r="E165" s="293">
        <f t="shared" si="153"/>
        <v>0</v>
      </c>
      <c r="F165" s="312"/>
      <c r="G165" s="312"/>
      <c r="H165" s="312"/>
      <c r="I165" s="312"/>
      <c r="J165" s="312"/>
      <c r="K165" s="293">
        <f t="shared" si="154"/>
        <v>0</v>
      </c>
      <c r="L165" s="315"/>
      <c r="M165" s="293">
        <f t="shared" si="155"/>
        <v>0</v>
      </c>
      <c r="N165" s="314"/>
      <c r="O165" s="314"/>
      <c r="P165" s="315"/>
      <c r="Q165" s="293">
        <f t="shared" si="156"/>
        <v>0</v>
      </c>
      <c r="R165" s="293">
        <f t="shared" si="157"/>
        <v>0</v>
      </c>
      <c r="S165" s="312"/>
      <c r="T165" s="293">
        <f t="shared" si="158"/>
        <v>0</v>
      </c>
      <c r="U165" s="312"/>
      <c r="V165" s="312"/>
      <c r="W165" s="312"/>
      <c r="X165" s="293">
        <f t="shared" si="159"/>
        <v>0</v>
      </c>
      <c r="Y165" s="312"/>
      <c r="Z165" s="312"/>
      <c r="AA165" s="312"/>
      <c r="AB165" s="293">
        <f t="shared" si="160"/>
        <v>0</v>
      </c>
      <c r="AC165" s="312"/>
      <c r="AD165" s="312"/>
      <c r="AE165" s="293">
        <f t="shared" si="161"/>
        <v>0</v>
      </c>
      <c r="AF165" s="312"/>
      <c r="AG165" s="312"/>
      <c r="AH165" s="293">
        <f t="shared" si="162"/>
        <v>0</v>
      </c>
      <c r="AI165" s="312"/>
      <c r="AJ165" s="312"/>
      <c r="AK165" s="312"/>
      <c r="AL165" s="293">
        <f t="shared" si="163"/>
        <v>0</v>
      </c>
      <c r="AM165" s="312"/>
      <c r="AN165" s="312"/>
      <c r="AO165" s="289"/>
    </row>
    <row r="166" s="262" customFormat="1" customHeight="1" spans="1:41">
      <c r="A166" s="294">
        <v>156</v>
      </c>
      <c r="B166" s="296" t="s">
        <v>458</v>
      </c>
      <c r="C166" s="289" t="s">
        <v>459</v>
      </c>
      <c r="D166" s="293">
        <f t="shared" si="152"/>
        <v>390</v>
      </c>
      <c r="E166" s="293">
        <f t="shared" si="153"/>
        <v>215</v>
      </c>
      <c r="F166" s="293">
        <v>215</v>
      </c>
      <c r="G166" s="293"/>
      <c r="H166" s="293"/>
      <c r="I166" s="293"/>
      <c r="J166" s="293"/>
      <c r="K166" s="293">
        <f t="shared" si="154"/>
        <v>75</v>
      </c>
      <c r="L166" s="292">
        <v>40</v>
      </c>
      <c r="M166" s="293">
        <f t="shared" si="155"/>
        <v>35</v>
      </c>
      <c r="N166" s="293">
        <v>30</v>
      </c>
      <c r="O166" s="293">
        <v>5</v>
      </c>
      <c r="P166" s="292"/>
      <c r="Q166" s="293">
        <f t="shared" si="156"/>
        <v>100</v>
      </c>
      <c r="R166" s="293">
        <f t="shared" si="157"/>
        <v>100</v>
      </c>
      <c r="S166" s="293">
        <v>50</v>
      </c>
      <c r="T166" s="293">
        <f t="shared" si="158"/>
        <v>50</v>
      </c>
      <c r="U166" s="293"/>
      <c r="V166" s="293">
        <v>50</v>
      </c>
      <c r="W166" s="293"/>
      <c r="X166" s="293">
        <f t="shared" si="159"/>
        <v>0</v>
      </c>
      <c r="Y166" s="293"/>
      <c r="Z166" s="293"/>
      <c r="AA166" s="293"/>
      <c r="AB166" s="293">
        <f t="shared" si="160"/>
        <v>0</v>
      </c>
      <c r="AC166" s="293"/>
      <c r="AD166" s="293"/>
      <c r="AE166" s="293">
        <f t="shared" si="161"/>
        <v>0</v>
      </c>
      <c r="AF166" s="293"/>
      <c r="AG166" s="293"/>
      <c r="AH166" s="293">
        <f t="shared" si="162"/>
        <v>0</v>
      </c>
      <c r="AI166" s="293"/>
      <c r="AJ166" s="293"/>
      <c r="AK166" s="293"/>
      <c r="AL166" s="293">
        <f t="shared" si="163"/>
        <v>0</v>
      </c>
      <c r="AM166" s="293"/>
      <c r="AN166" s="293"/>
      <c r="AO166" s="310" t="s">
        <v>460</v>
      </c>
    </row>
    <row r="167" s="262" customFormat="1" customHeight="1" spans="1:41">
      <c r="A167" s="294">
        <v>157</v>
      </c>
      <c r="B167" s="296" t="s">
        <v>461</v>
      </c>
      <c r="C167" s="311"/>
      <c r="D167" s="293">
        <f t="shared" si="152"/>
        <v>194380</v>
      </c>
      <c r="E167" s="293">
        <f t="shared" si="153"/>
        <v>0</v>
      </c>
      <c r="F167" s="293">
        <f t="shared" ref="F167:J167" si="200">SUM(F168:F170)</f>
        <v>0</v>
      </c>
      <c r="G167" s="293">
        <f t="shared" si="200"/>
        <v>0</v>
      </c>
      <c r="H167" s="293">
        <f t="shared" si="200"/>
        <v>0</v>
      </c>
      <c r="I167" s="293">
        <f t="shared" si="200"/>
        <v>0</v>
      </c>
      <c r="J167" s="293">
        <f t="shared" si="200"/>
        <v>0</v>
      </c>
      <c r="K167" s="293">
        <f t="shared" si="154"/>
        <v>0</v>
      </c>
      <c r="L167" s="292">
        <f t="shared" ref="L167:P167" si="201">SUM(L168:L170)</f>
        <v>0</v>
      </c>
      <c r="M167" s="293">
        <f t="shared" si="155"/>
        <v>0</v>
      </c>
      <c r="N167" s="293">
        <f t="shared" si="201"/>
        <v>0</v>
      </c>
      <c r="O167" s="293">
        <f t="shared" si="201"/>
        <v>0</v>
      </c>
      <c r="P167" s="292">
        <f t="shared" si="201"/>
        <v>0</v>
      </c>
      <c r="Q167" s="293">
        <f t="shared" si="156"/>
        <v>191480</v>
      </c>
      <c r="R167" s="293">
        <f t="shared" si="157"/>
        <v>0</v>
      </c>
      <c r="S167" s="293">
        <f t="shared" ref="S167:W167" si="202">SUM(S168:S170)</f>
        <v>0</v>
      </c>
      <c r="T167" s="293">
        <f t="shared" si="158"/>
        <v>0</v>
      </c>
      <c r="U167" s="293"/>
      <c r="V167" s="293">
        <f t="shared" si="202"/>
        <v>0</v>
      </c>
      <c r="W167" s="293">
        <f t="shared" si="202"/>
        <v>191480</v>
      </c>
      <c r="X167" s="293">
        <f t="shared" si="159"/>
        <v>2900</v>
      </c>
      <c r="Y167" s="293">
        <f t="shared" ref="Y167:AA167" si="203">SUM(Y168:Y170)</f>
        <v>0</v>
      </c>
      <c r="Z167" s="293">
        <f t="shared" si="203"/>
        <v>0</v>
      </c>
      <c r="AA167" s="293">
        <f t="shared" si="203"/>
        <v>2900</v>
      </c>
      <c r="AB167" s="293">
        <f t="shared" si="160"/>
        <v>0</v>
      </c>
      <c r="AC167" s="293">
        <f t="shared" ref="AC167:AG167" si="204">SUM(AC168:AC170)</f>
        <v>0</v>
      </c>
      <c r="AD167" s="293">
        <f t="shared" si="204"/>
        <v>0</v>
      </c>
      <c r="AE167" s="293">
        <f t="shared" si="161"/>
        <v>0</v>
      </c>
      <c r="AF167" s="293">
        <f t="shared" si="204"/>
        <v>0</v>
      </c>
      <c r="AG167" s="293">
        <f t="shared" si="204"/>
        <v>0</v>
      </c>
      <c r="AH167" s="293">
        <f t="shared" si="162"/>
        <v>0</v>
      </c>
      <c r="AI167" s="293">
        <f t="shared" ref="AI167:AK167" si="205">SUM(AI168:AI170)</f>
        <v>0</v>
      </c>
      <c r="AJ167" s="293">
        <f t="shared" si="205"/>
        <v>0</v>
      </c>
      <c r="AK167" s="293">
        <f t="shared" si="205"/>
        <v>0</v>
      </c>
      <c r="AL167" s="293">
        <f t="shared" si="163"/>
        <v>0</v>
      </c>
      <c r="AM167" s="293">
        <f>SUM(AM168:AM170)</f>
        <v>0</v>
      </c>
      <c r="AN167" s="293">
        <f>SUM(AN168:AN170)</f>
        <v>0</v>
      </c>
      <c r="AO167" s="289"/>
    </row>
    <row r="168" s="262" customFormat="1" customHeight="1" spans="1:41">
      <c r="A168" s="294">
        <v>158</v>
      </c>
      <c r="B168" s="298" t="s">
        <v>462</v>
      </c>
      <c r="C168" s="311"/>
      <c r="D168" s="293">
        <f t="shared" si="152"/>
        <v>2900</v>
      </c>
      <c r="E168" s="293">
        <f t="shared" si="153"/>
        <v>0</v>
      </c>
      <c r="F168" s="293"/>
      <c r="G168" s="293"/>
      <c r="H168" s="293"/>
      <c r="I168" s="293"/>
      <c r="J168" s="293"/>
      <c r="K168" s="293">
        <f t="shared" si="154"/>
        <v>0</v>
      </c>
      <c r="L168" s="315"/>
      <c r="M168" s="293">
        <f t="shared" si="155"/>
        <v>0</v>
      </c>
      <c r="N168" s="314"/>
      <c r="O168" s="314"/>
      <c r="P168" s="315"/>
      <c r="Q168" s="293">
        <f t="shared" si="156"/>
        <v>0</v>
      </c>
      <c r="R168" s="293">
        <f t="shared" si="157"/>
        <v>0</v>
      </c>
      <c r="S168" s="312"/>
      <c r="T168" s="293">
        <f t="shared" si="158"/>
        <v>0</v>
      </c>
      <c r="U168" s="312"/>
      <c r="V168" s="312"/>
      <c r="W168" s="312"/>
      <c r="X168" s="293">
        <f t="shared" si="159"/>
        <v>2900</v>
      </c>
      <c r="Y168" s="312"/>
      <c r="Z168" s="312"/>
      <c r="AA168" s="312">
        <v>2900</v>
      </c>
      <c r="AB168" s="293">
        <f t="shared" si="160"/>
        <v>0</v>
      </c>
      <c r="AC168" s="312"/>
      <c r="AD168" s="312"/>
      <c r="AE168" s="293">
        <f t="shared" si="161"/>
        <v>0</v>
      </c>
      <c r="AF168" s="312"/>
      <c r="AG168" s="312"/>
      <c r="AH168" s="293">
        <f t="shared" si="162"/>
        <v>0</v>
      </c>
      <c r="AI168" s="312"/>
      <c r="AJ168" s="312"/>
      <c r="AK168" s="312"/>
      <c r="AL168" s="293">
        <f t="shared" si="163"/>
        <v>0</v>
      </c>
      <c r="AM168" s="312"/>
      <c r="AN168" s="312"/>
      <c r="AO168" s="289"/>
    </row>
    <row r="169" s="262" customFormat="1" customHeight="1" spans="1:41">
      <c r="A169" s="294">
        <v>159</v>
      </c>
      <c r="B169" s="298" t="s">
        <v>463</v>
      </c>
      <c r="C169" s="311"/>
      <c r="D169" s="293">
        <f t="shared" si="152"/>
        <v>200</v>
      </c>
      <c r="E169" s="293">
        <f t="shared" si="153"/>
        <v>0</v>
      </c>
      <c r="F169" s="312"/>
      <c r="G169" s="312"/>
      <c r="H169" s="312"/>
      <c r="I169" s="312"/>
      <c r="J169" s="312"/>
      <c r="K169" s="293">
        <f t="shared" si="154"/>
        <v>0</v>
      </c>
      <c r="L169" s="315"/>
      <c r="M169" s="293">
        <f t="shared" si="155"/>
        <v>0</v>
      </c>
      <c r="N169" s="314"/>
      <c r="O169" s="314"/>
      <c r="P169" s="315"/>
      <c r="Q169" s="293">
        <f t="shared" si="156"/>
        <v>200</v>
      </c>
      <c r="R169" s="293">
        <f t="shared" si="157"/>
        <v>0</v>
      </c>
      <c r="S169" s="312"/>
      <c r="T169" s="293">
        <f t="shared" si="158"/>
        <v>0</v>
      </c>
      <c r="U169" s="312"/>
      <c r="V169" s="312"/>
      <c r="W169" s="312">
        <v>200</v>
      </c>
      <c r="X169" s="293">
        <f t="shared" si="159"/>
        <v>0</v>
      </c>
      <c r="Y169" s="312"/>
      <c r="Z169" s="312"/>
      <c r="AA169" s="312"/>
      <c r="AB169" s="293">
        <f t="shared" si="160"/>
        <v>0</v>
      </c>
      <c r="AC169" s="312"/>
      <c r="AD169" s="312"/>
      <c r="AE169" s="293">
        <f t="shared" si="161"/>
        <v>0</v>
      </c>
      <c r="AF169" s="312"/>
      <c r="AG169" s="312"/>
      <c r="AH169" s="293">
        <f t="shared" si="162"/>
        <v>0</v>
      </c>
      <c r="AI169" s="312"/>
      <c r="AJ169" s="312"/>
      <c r="AK169" s="312"/>
      <c r="AL169" s="293">
        <f t="shared" si="163"/>
        <v>0</v>
      </c>
      <c r="AM169" s="312"/>
      <c r="AN169" s="312"/>
      <c r="AO169" s="298" t="s">
        <v>464</v>
      </c>
    </row>
    <row r="170" s="262" customFormat="1" customHeight="1" spans="1:41">
      <c r="A170" s="294">
        <v>160</v>
      </c>
      <c r="B170" s="298" t="s">
        <v>465</v>
      </c>
      <c r="C170" s="311"/>
      <c r="D170" s="293">
        <f t="shared" si="152"/>
        <v>191336</v>
      </c>
      <c r="E170" s="293">
        <f t="shared" si="153"/>
        <v>0</v>
      </c>
      <c r="F170" s="312"/>
      <c r="G170" s="312"/>
      <c r="H170" s="312"/>
      <c r="I170" s="312"/>
      <c r="J170" s="312"/>
      <c r="K170" s="293">
        <f t="shared" si="154"/>
        <v>0</v>
      </c>
      <c r="L170" s="315"/>
      <c r="M170" s="293">
        <f t="shared" si="155"/>
        <v>0</v>
      </c>
      <c r="N170" s="314"/>
      <c r="O170" s="314"/>
      <c r="P170" s="315"/>
      <c r="Q170" s="293">
        <f t="shared" si="156"/>
        <v>191336</v>
      </c>
      <c r="R170" s="293">
        <f t="shared" si="157"/>
        <v>56</v>
      </c>
      <c r="S170" s="312"/>
      <c r="T170" s="293">
        <f t="shared" si="158"/>
        <v>56</v>
      </c>
      <c r="U170" s="312">
        <v>56</v>
      </c>
      <c r="V170" s="312"/>
      <c r="W170" s="312">
        <v>191280</v>
      </c>
      <c r="X170" s="293">
        <f t="shared" si="159"/>
        <v>0</v>
      </c>
      <c r="Y170" s="312"/>
      <c r="Z170" s="312"/>
      <c r="AA170" s="312"/>
      <c r="AB170" s="293">
        <f t="shared" si="160"/>
        <v>0</v>
      </c>
      <c r="AC170" s="312"/>
      <c r="AD170" s="312"/>
      <c r="AE170" s="293">
        <f t="shared" si="161"/>
        <v>0</v>
      </c>
      <c r="AF170" s="312"/>
      <c r="AG170" s="312"/>
      <c r="AH170" s="293">
        <f t="shared" si="162"/>
        <v>0</v>
      </c>
      <c r="AI170" s="312"/>
      <c r="AJ170" s="312"/>
      <c r="AK170" s="312"/>
      <c r="AL170" s="293">
        <f t="shared" si="163"/>
        <v>0</v>
      </c>
      <c r="AM170" s="312"/>
      <c r="AN170" s="312"/>
      <c r="AO170" s="289"/>
    </row>
    <row r="171" s="262" customFormat="1" customHeight="1" spans="1:41">
      <c r="A171" s="294">
        <v>161</v>
      </c>
      <c r="B171" s="295" t="s">
        <v>466</v>
      </c>
      <c r="C171" s="311"/>
      <c r="D171" s="293">
        <f t="shared" si="152"/>
        <v>286049</v>
      </c>
      <c r="E171" s="293">
        <f t="shared" si="153"/>
        <v>48301</v>
      </c>
      <c r="F171" s="314">
        <f t="shared" ref="F171:J171" si="206">F172+F173+F176+F178+F179+F184+F185+F186+F192+F193</f>
        <v>8931</v>
      </c>
      <c r="G171" s="314">
        <f t="shared" si="206"/>
        <v>0</v>
      </c>
      <c r="H171" s="314">
        <f t="shared" si="206"/>
        <v>39370</v>
      </c>
      <c r="I171" s="314">
        <f t="shared" si="206"/>
        <v>0</v>
      </c>
      <c r="J171" s="314">
        <f t="shared" si="206"/>
        <v>0</v>
      </c>
      <c r="K171" s="293">
        <f t="shared" si="154"/>
        <v>1938</v>
      </c>
      <c r="L171" s="313">
        <f t="shared" ref="L171:P171" si="207">L172+L173+L176+L178+L179+L184+L185+L186+L192+L193</f>
        <v>1430</v>
      </c>
      <c r="M171" s="293">
        <f t="shared" si="155"/>
        <v>508</v>
      </c>
      <c r="N171" s="314">
        <f t="shared" si="207"/>
        <v>428</v>
      </c>
      <c r="O171" s="314">
        <f t="shared" si="207"/>
        <v>80</v>
      </c>
      <c r="P171" s="313">
        <f t="shared" si="207"/>
        <v>0</v>
      </c>
      <c r="Q171" s="293">
        <f t="shared" si="156"/>
        <v>234410</v>
      </c>
      <c r="R171" s="293">
        <f t="shared" si="157"/>
        <v>31060</v>
      </c>
      <c r="S171" s="314">
        <f t="shared" ref="S171:W171" si="208">S172+S173+S176+S178+S179+S184+S185+S186+S192+S193</f>
        <v>27370</v>
      </c>
      <c r="T171" s="293">
        <f t="shared" si="158"/>
        <v>3690</v>
      </c>
      <c r="U171" s="314">
        <f t="shared" si="208"/>
        <v>90</v>
      </c>
      <c r="V171" s="314">
        <f t="shared" si="208"/>
        <v>3600</v>
      </c>
      <c r="W171" s="314">
        <f t="shared" si="208"/>
        <v>203350</v>
      </c>
      <c r="X171" s="293">
        <f t="shared" si="159"/>
        <v>1400</v>
      </c>
      <c r="Y171" s="314">
        <f t="shared" ref="Y171:AA171" si="209">Y172+Y173+Y176+Y178+Y179+Y184+Y185+Y186+Y192+Y193</f>
        <v>0</v>
      </c>
      <c r="Z171" s="314">
        <f t="shared" si="209"/>
        <v>0</v>
      </c>
      <c r="AA171" s="314">
        <f t="shared" si="209"/>
        <v>1400</v>
      </c>
      <c r="AB171" s="293">
        <f t="shared" si="160"/>
        <v>0</v>
      </c>
      <c r="AC171" s="314">
        <f t="shared" ref="AC171:AG171" si="210">AC172+AC173+AC176+AC178+AC179+AC184+AC185+AC186+AC192+AC193</f>
        <v>0</v>
      </c>
      <c r="AD171" s="314">
        <f t="shared" si="210"/>
        <v>0</v>
      </c>
      <c r="AE171" s="293">
        <f t="shared" si="161"/>
        <v>0</v>
      </c>
      <c r="AF171" s="314">
        <f t="shared" si="210"/>
        <v>0</v>
      </c>
      <c r="AG171" s="314">
        <f t="shared" si="210"/>
        <v>0</v>
      </c>
      <c r="AH171" s="293">
        <f t="shared" si="162"/>
        <v>0</v>
      </c>
      <c r="AI171" s="314">
        <f t="shared" ref="AI171:AK171" si="211">AI172+AI173+AI176+AI178+AI179+AI184+AI185+AI186+AI192+AI193</f>
        <v>0</v>
      </c>
      <c r="AJ171" s="314">
        <f t="shared" si="211"/>
        <v>0</v>
      </c>
      <c r="AK171" s="314">
        <f t="shared" si="211"/>
        <v>0</v>
      </c>
      <c r="AL171" s="293">
        <f t="shared" si="163"/>
        <v>0</v>
      </c>
      <c r="AM171" s="314">
        <f>AM172+AM173+AM176+AM178+AM179+AM184+AM185+AM186+AM192+AM193</f>
        <v>0</v>
      </c>
      <c r="AN171" s="314">
        <f>AN172+AN173+AN176+AN178+AN179+AN184+AN185+AN186+AN192+AN193</f>
        <v>0</v>
      </c>
      <c r="AO171" s="289"/>
    </row>
    <row r="172" s="262" customFormat="1" ht="43.2" spans="1:41">
      <c r="A172" s="294">
        <v>162</v>
      </c>
      <c r="B172" s="296" t="s">
        <v>467</v>
      </c>
      <c r="C172" s="289" t="s">
        <v>468</v>
      </c>
      <c r="D172" s="293">
        <f t="shared" si="152"/>
        <v>24950</v>
      </c>
      <c r="E172" s="293">
        <f t="shared" si="153"/>
        <v>2417</v>
      </c>
      <c r="F172" s="293">
        <v>2417</v>
      </c>
      <c r="G172" s="293"/>
      <c r="H172" s="293"/>
      <c r="I172" s="293"/>
      <c r="J172" s="293"/>
      <c r="K172" s="293">
        <f t="shared" si="154"/>
        <v>563</v>
      </c>
      <c r="L172" s="292">
        <v>370</v>
      </c>
      <c r="M172" s="293">
        <f t="shared" si="155"/>
        <v>193</v>
      </c>
      <c r="N172" s="293">
        <v>178</v>
      </c>
      <c r="O172" s="293">
        <v>15</v>
      </c>
      <c r="P172" s="292"/>
      <c r="Q172" s="293">
        <f t="shared" si="156"/>
        <v>20570</v>
      </c>
      <c r="R172" s="293">
        <f t="shared" si="157"/>
        <v>20570</v>
      </c>
      <c r="S172" s="293">
        <v>17070</v>
      </c>
      <c r="T172" s="293">
        <f t="shared" si="158"/>
        <v>3500</v>
      </c>
      <c r="U172" s="293"/>
      <c r="V172" s="293">
        <v>3500</v>
      </c>
      <c r="W172" s="293"/>
      <c r="X172" s="293">
        <f t="shared" si="159"/>
        <v>1400</v>
      </c>
      <c r="Y172" s="293"/>
      <c r="Z172" s="293"/>
      <c r="AA172" s="293">
        <v>1400</v>
      </c>
      <c r="AB172" s="293">
        <f t="shared" si="160"/>
        <v>0</v>
      </c>
      <c r="AC172" s="293"/>
      <c r="AD172" s="293"/>
      <c r="AE172" s="293">
        <f t="shared" si="161"/>
        <v>0</v>
      </c>
      <c r="AF172" s="293"/>
      <c r="AG172" s="293"/>
      <c r="AH172" s="293">
        <f t="shared" si="162"/>
        <v>0</v>
      </c>
      <c r="AI172" s="293"/>
      <c r="AJ172" s="293"/>
      <c r="AK172" s="293"/>
      <c r="AL172" s="293">
        <f t="shared" si="163"/>
        <v>0</v>
      </c>
      <c r="AM172" s="293"/>
      <c r="AN172" s="293"/>
      <c r="AO172" s="310" t="s">
        <v>469</v>
      </c>
    </row>
    <row r="173" s="262" customFormat="1" customHeight="1" spans="1:41">
      <c r="A173" s="294">
        <v>163</v>
      </c>
      <c r="B173" s="296" t="s">
        <v>470</v>
      </c>
      <c r="C173" s="311"/>
      <c r="D173" s="293">
        <f t="shared" si="152"/>
        <v>950</v>
      </c>
      <c r="E173" s="293">
        <f t="shared" si="153"/>
        <v>0</v>
      </c>
      <c r="F173" s="293">
        <f t="shared" ref="F173:J173" si="212">F174+F175</f>
        <v>0</v>
      </c>
      <c r="G173" s="293">
        <f t="shared" si="212"/>
        <v>0</v>
      </c>
      <c r="H173" s="293">
        <f t="shared" si="212"/>
        <v>0</v>
      </c>
      <c r="I173" s="293">
        <f t="shared" si="212"/>
        <v>0</v>
      </c>
      <c r="J173" s="293">
        <f t="shared" si="212"/>
        <v>0</v>
      </c>
      <c r="K173" s="293">
        <f t="shared" si="154"/>
        <v>0</v>
      </c>
      <c r="L173" s="292">
        <f t="shared" ref="L173:P173" si="213">L174+L175</f>
        <v>0</v>
      </c>
      <c r="M173" s="293">
        <f t="shared" si="155"/>
        <v>0</v>
      </c>
      <c r="N173" s="293">
        <f t="shared" si="213"/>
        <v>0</v>
      </c>
      <c r="O173" s="293">
        <f t="shared" si="213"/>
        <v>0</v>
      </c>
      <c r="P173" s="292">
        <f t="shared" si="213"/>
        <v>0</v>
      </c>
      <c r="Q173" s="293">
        <f t="shared" si="156"/>
        <v>950</v>
      </c>
      <c r="R173" s="293">
        <f t="shared" si="157"/>
        <v>950</v>
      </c>
      <c r="S173" s="293">
        <f t="shared" ref="S173:W173" si="214">S174+S175</f>
        <v>810</v>
      </c>
      <c r="T173" s="293">
        <f t="shared" si="158"/>
        <v>140</v>
      </c>
      <c r="U173" s="293">
        <f t="shared" si="214"/>
        <v>60</v>
      </c>
      <c r="V173" s="293">
        <f t="shared" si="214"/>
        <v>80</v>
      </c>
      <c r="W173" s="293">
        <f t="shared" si="214"/>
        <v>0</v>
      </c>
      <c r="X173" s="293">
        <f t="shared" si="159"/>
        <v>0</v>
      </c>
      <c r="Y173" s="293">
        <f t="shared" ref="Y173:AA173" si="215">Y174+Y175</f>
        <v>0</v>
      </c>
      <c r="Z173" s="293">
        <f t="shared" si="215"/>
        <v>0</v>
      </c>
      <c r="AA173" s="293">
        <f t="shared" si="215"/>
        <v>0</v>
      </c>
      <c r="AB173" s="293">
        <f t="shared" si="160"/>
        <v>0</v>
      </c>
      <c r="AC173" s="293">
        <f t="shared" ref="AC173:AG173" si="216">AC174+AC175</f>
        <v>0</v>
      </c>
      <c r="AD173" s="293">
        <f t="shared" si="216"/>
        <v>0</v>
      </c>
      <c r="AE173" s="293">
        <f t="shared" si="161"/>
        <v>0</v>
      </c>
      <c r="AF173" s="293">
        <f t="shared" si="216"/>
        <v>0</v>
      </c>
      <c r="AG173" s="293">
        <f t="shared" si="216"/>
        <v>0</v>
      </c>
      <c r="AH173" s="293">
        <f t="shared" si="162"/>
        <v>0</v>
      </c>
      <c r="AI173" s="293">
        <f t="shared" ref="AI173:AK173" si="217">AI174+AI175</f>
        <v>0</v>
      </c>
      <c r="AJ173" s="293">
        <f t="shared" si="217"/>
        <v>0</v>
      </c>
      <c r="AK173" s="293">
        <f t="shared" si="217"/>
        <v>0</v>
      </c>
      <c r="AL173" s="293">
        <f t="shared" si="163"/>
        <v>0</v>
      </c>
      <c r="AM173" s="293">
        <f>AM174+AM175</f>
        <v>0</v>
      </c>
      <c r="AN173" s="293">
        <f>AN174+AN175</f>
        <v>0</v>
      </c>
      <c r="AO173" s="289"/>
    </row>
    <row r="174" s="262" customFormat="1" customHeight="1" spans="1:41">
      <c r="A174" s="294">
        <v>164</v>
      </c>
      <c r="B174" s="298" t="s">
        <v>471</v>
      </c>
      <c r="C174" s="311"/>
      <c r="D174" s="293">
        <f t="shared" si="152"/>
        <v>0</v>
      </c>
      <c r="E174" s="293">
        <f t="shared" si="153"/>
        <v>0</v>
      </c>
      <c r="F174" s="312"/>
      <c r="G174" s="312"/>
      <c r="H174" s="312"/>
      <c r="I174" s="312"/>
      <c r="J174" s="312"/>
      <c r="K174" s="293">
        <f t="shared" si="154"/>
        <v>0</v>
      </c>
      <c r="L174" s="315"/>
      <c r="M174" s="293">
        <f t="shared" si="155"/>
        <v>0</v>
      </c>
      <c r="N174" s="314"/>
      <c r="O174" s="314"/>
      <c r="P174" s="315"/>
      <c r="Q174" s="293">
        <f t="shared" si="156"/>
        <v>0</v>
      </c>
      <c r="R174" s="293">
        <f t="shared" si="157"/>
        <v>0</v>
      </c>
      <c r="S174" s="312"/>
      <c r="T174" s="293">
        <f t="shared" si="158"/>
        <v>0</v>
      </c>
      <c r="U174" s="312"/>
      <c r="V174" s="312"/>
      <c r="W174" s="312"/>
      <c r="X174" s="293">
        <f t="shared" si="159"/>
        <v>0</v>
      </c>
      <c r="Y174" s="312"/>
      <c r="Z174" s="312"/>
      <c r="AA174" s="312"/>
      <c r="AB174" s="293">
        <f t="shared" si="160"/>
        <v>0</v>
      </c>
      <c r="AC174" s="312"/>
      <c r="AD174" s="312"/>
      <c r="AE174" s="293">
        <f t="shared" si="161"/>
        <v>0</v>
      </c>
      <c r="AF174" s="312"/>
      <c r="AG174" s="312"/>
      <c r="AH174" s="293">
        <f t="shared" si="162"/>
        <v>0</v>
      </c>
      <c r="AI174" s="312"/>
      <c r="AJ174" s="312"/>
      <c r="AK174" s="312"/>
      <c r="AL174" s="293">
        <f t="shared" si="163"/>
        <v>0</v>
      </c>
      <c r="AM174" s="312"/>
      <c r="AN174" s="312"/>
      <c r="AO174" s="289"/>
    </row>
    <row r="175" s="262" customFormat="1" customHeight="1" spans="1:41">
      <c r="A175" s="294">
        <v>165</v>
      </c>
      <c r="B175" s="298" t="s">
        <v>472</v>
      </c>
      <c r="C175" s="311"/>
      <c r="D175" s="293">
        <f t="shared" si="152"/>
        <v>950</v>
      </c>
      <c r="E175" s="293">
        <f t="shared" si="153"/>
        <v>0</v>
      </c>
      <c r="F175" s="312"/>
      <c r="G175" s="312"/>
      <c r="H175" s="312"/>
      <c r="I175" s="312"/>
      <c r="J175" s="312"/>
      <c r="K175" s="293">
        <f t="shared" si="154"/>
        <v>0</v>
      </c>
      <c r="L175" s="315"/>
      <c r="M175" s="293">
        <f t="shared" si="155"/>
        <v>0</v>
      </c>
      <c r="N175" s="314"/>
      <c r="O175" s="314"/>
      <c r="P175" s="315"/>
      <c r="Q175" s="293">
        <f t="shared" si="156"/>
        <v>950</v>
      </c>
      <c r="R175" s="293">
        <f t="shared" si="157"/>
        <v>950</v>
      </c>
      <c r="S175" s="312">
        <v>810</v>
      </c>
      <c r="T175" s="293">
        <f t="shared" si="158"/>
        <v>140</v>
      </c>
      <c r="U175" s="312">
        <v>60</v>
      </c>
      <c r="V175" s="312">
        <v>80</v>
      </c>
      <c r="W175" s="312"/>
      <c r="X175" s="293">
        <f t="shared" si="159"/>
        <v>0</v>
      </c>
      <c r="Y175" s="312"/>
      <c r="Z175" s="312"/>
      <c r="AA175" s="312"/>
      <c r="AB175" s="293">
        <f t="shared" si="160"/>
        <v>0</v>
      </c>
      <c r="AC175" s="312"/>
      <c r="AD175" s="312"/>
      <c r="AE175" s="293">
        <f t="shared" si="161"/>
        <v>0</v>
      </c>
      <c r="AF175" s="312"/>
      <c r="AG175" s="312"/>
      <c r="AH175" s="293">
        <f t="shared" si="162"/>
        <v>0</v>
      </c>
      <c r="AI175" s="312"/>
      <c r="AJ175" s="312"/>
      <c r="AK175" s="312"/>
      <c r="AL175" s="293">
        <f t="shared" si="163"/>
        <v>0</v>
      </c>
      <c r="AM175" s="312"/>
      <c r="AN175" s="312"/>
      <c r="AO175" s="289"/>
    </row>
    <row r="176" s="270" customFormat="1" customHeight="1" spans="1:41">
      <c r="A176" s="294">
        <v>166</v>
      </c>
      <c r="B176" s="298" t="s">
        <v>473</v>
      </c>
      <c r="C176" s="311"/>
      <c r="D176" s="293">
        <f t="shared" si="152"/>
        <v>5500</v>
      </c>
      <c r="E176" s="293">
        <f t="shared" si="153"/>
        <v>0</v>
      </c>
      <c r="F176" s="312">
        <f t="shared" ref="F176:J176" si="218">F177</f>
        <v>0</v>
      </c>
      <c r="G176" s="312">
        <f t="shared" si="218"/>
        <v>0</v>
      </c>
      <c r="H176" s="312">
        <f t="shared" si="218"/>
        <v>0</v>
      </c>
      <c r="I176" s="312">
        <f t="shared" si="218"/>
        <v>0</v>
      </c>
      <c r="J176" s="312">
        <f t="shared" si="218"/>
        <v>0</v>
      </c>
      <c r="K176" s="293">
        <f t="shared" si="154"/>
        <v>0</v>
      </c>
      <c r="L176" s="315">
        <f t="shared" ref="L176:P176" si="219">L177</f>
        <v>0</v>
      </c>
      <c r="M176" s="293">
        <f t="shared" si="155"/>
        <v>0</v>
      </c>
      <c r="N176" s="312">
        <f t="shared" si="219"/>
        <v>0</v>
      </c>
      <c r="O176" s="312">
        <f t="shared" si="219"/>
        <v>0</v>
      </c>
      <c r="P176" s="315">
        <f t="shared" si="219"/>
        <v>0</v>
      </c>
      <c r="Q176" s="293">
        <f t="shared" si="156"/>
        <v>5500</v>
      </c>
      <c r="R176" s="293">
        <f t="shared" si="157"/>
        <v>5500</v>
      </c>
      <c r="S176" s="312">
        <f t="shared" ref="S176:W176" si="220">S177</f>
        <v>5500</v>
      </c>
      <c r="T176" s="293">
        <f t="shared" si="158"/>
        <v>0</v>
      </c>
      <c r="U176" s="312">
        <f t="shared" si="220"/>
        <v>0</v>
      </c>
      <c r="V176" s="312">
        <f t="shared" si="220"/>
        <v>0</v>
      </c>
      <c r="W176" s="312">
        <f t="shared" si="220"/>
        <v>0</v>
      </c>
      <c r="X176" s="293">
        <f t="shared" si="159"/>
        <v>0</v>
      </c>
      <c r="Y176" s="312">
        <f t="shared" ref="Y176:AA176" si="221">Y177</f>
        <v>0</v>
      </c>
      <c r="Z176" s="312">
        <f t="shared" si="221"/>
        <v>0</v>
      </c>
      <c r="AA176" s="312">
        <f t="shared" si="221"/>
        <v>0</v>
      </c>
      <c r="AB176" s="293">
        <f t="shared" si="160"/>
        <v>0</v>
      </c>
      <c r="AC176" s="312">
        <f t="shared" ref="AC176:AG176" si="222">AC177</f>
        <v>0</v>
      </c>
      <c r="AD176" s="312">
        <f t="shared" si="222"/>
        <v>0</v>
      </c>
      <c r="AE176" s="293">
        <f t="shared" si="161"/>
        <v>0</v>
      </c>
      <c r="AF176" s="312">
        <f t="shared" si="222"/>
        <v>0</v>
      </c>
      <c r="AG176" s="312">
        <f t="shared" si="222"/>
        <v>0</v>
      </c>
      <c r="AH176" s="293">
        <f t="shared" si="162"/>
        <v>0</v>
      </c>
      <c r="AI176" s="312">
        <f t="shared" ref="AI176:AK176" si="223">AI177</f>
        <v>0</v>
      </c>
      <c r="AJ176" s="312">
        <f t="shared" si="223"/>
        <v>0</v>
      </c>
      <c r="AK176" s="312">
        <f t="shared" si="223"/>
        <v>0</v>
      </c>
      <c r="AL176" s="293">
        <f t="shared" si="163"/>
        <v>0</v>
      </c>
      <c r="AM176" s="312">
        <f>AM177</f>
        <v>0</v>
      </c>
      <c r="AN176" s="312">
        <f>AN177</f>
        <v>0</v>
      </c>
      <c r="AO176" s="289"/>
    </row>
    <row r="177" s="262" customFormat="1" customHeight="1" spans="1:41">
      <c r="A177" s="294">
        <v>167</v>
      </c>
      <c r="B177" s="298" t="s">
        <v>474</v>
      </c>
      <c r="C177" s="311"/>
      <c r="D177" s="293">
        <f t="shared" si="152"/>
        <v>5500</v>
      </c>
      <c r="E177" s="293">
        <f t="shared" si="153"/>
        <v>0</v>
      </c>
      <c r="F177" s="314"/>
      <c r="G177" s="312"/>
      <c r="H177" s="312"/>
      <c r="I177" s="312"/>
      <c r="J177" s="312"/>
      <c r="K177" s="293">
        <f t="shared" si="154"/>
        <v>0</v>
      </c>
      <c r="L177" s="313"/>
      <c r="M177" s="293">
        <f t="shared" si="155"/>
        <v>0</v>
      </c>
      <c r="N177" s="314"/>
      <c r="O177" s="314"/>
      <c r="P177" s="313"/>
      <c r="Q177" s="293">
        <f t="shared" si="156"/>
        <v>5500</v>
      </c>
      <c r="R177" s="293">
        <f t="shared" si="157"/>
        <v>5500</v>
      </c>
      <c r="S177" s="312">
        <v>5500</v>
      </c>
      <c r="T177" s="293">
        <f t="shared" si="158"/>
        <v>0</v>
      </c>
      <c r="U177" s="312"/>
      <c r="V177" s="312"/>
      <c r="W177" s="312"/>
      <c r="X177" s="293">
        <f t="shared" si="159"/>
        <v>0</v>
      </c>
      <c r="Y177" s="312"/>
      <c r="Z177" s="312"/>
      <c r="AA177" s="312"/>
      <c r="AB177" s="293">
        <f t="shared" si="160"/>
        <v>0</v>
      </c>
      <c r="AC177" s="312"/>
      <c r="AD177" s="312"/>
      <c r="AE177" s="293">
        <f t="shared" si="161"/>
        <v>0</v>
      </c>
      <c r="AF177" s="312"/>
      <c r="AG177" s="312"/>
      <c r="AH177" s="293">
        <f t="shared" si="162"/>
        <v>0</v>
      </c>
      <c r="AI177" s="312"/>
      <c r="AJ177" s="312"/>
      <c r="AK177" s="312"/>
      <c r="AL177" s="293">
        <f t="shared" si="163"/>
        <v>0</v>
      </c>
      <c r="AM177" s="312"/>
      <c r="AN177" s="312"/>
      <c r="AO177" s="310" t="s">
        <v>475</v>
      </c>
    </row>
    <row r="178" s="262" customFormat="1" customHeight="1" spans="1:41">
      <c r="A178" s="294">
        <v>168</v>
      </c>
      <c r="B178" s="296" t="s">
        <v>476</v>
      </c>
      <c r="C178" s="311"/>
      <c r="D178" s="293">
        <f t="shared" si="152"/>
        <v>0</v>
      </c>
      <c r="E178" s="293">
        <f t="shared" si="153"/>
        <v>0</v>
      </c>
      <c r="F178" s="293"/>
      <c r="G178" s="293"/>
      <c r="H178" s="293"/>
      <c r="I178" s="293"/>
      <c r="J178" s="293"/>
      <c r="K178" s="293">
        <f t="shared" si="154"/>
        <v>0</v>
      </c>
      <c r="L178" s="313"/>
      <c r="M178" s="293">
        <f t="shared" si="155"/>
        <v>0</v>
      </c>
      <c r="N178" s="314"/>
      <c r="O178" s="314"/>
      <c r="P178" s="313"/>
      <c r="Q178" s="293">
        <f t="shared" si="156"/>
        <v>0</v>
      </c>
      <c r="R178" s="293">
        <f t="shared" si="157"/>
        <v>0</v>
      </c>
      <c r="S178" s="314"/>
      <c r="T178" s="293">
        <f t="shared" si="158"/>
        <v>0</v>
      </c>
      <c r="U178" s="314"/>
      <c r="V178" s="314"/>
      <c r="W178" s="314"/>
      <c r="X178" s="293">
        <f t="shared" si="159"/>
        <v>0</v>
      </c>
      <c r="Y178" s="314"/>
      <c r="Z178" s="314"/>
      <c r="AA178" s="314"/>
      <c r="AB178" s="293">
        <f t="shared" si="160"/>
        <v>0</v>
      </c>
      <c r="AC178" s="314"/>
      <c r="AD178" s="314"/>
      <c r="AE178" s="293">
        <f t="shared" si="161"/>
        <v>0</v>
      </c>
      <c r="AF178" s="314"/>
      <c r="AG178" s="314"/>
      <c r="AH178" s="293">
        <f t="shared" si="162"/>
        <v>0</v>
      </c>
      <c r="AI178" s="314"/>
      <c r="AJ178" s="314"/>
      <c r="AK178" s="314"/>
      <c r="AL178" s="293">
        <f t="shared" si="163"/>
        <v>0</v>
      </c>
      <c r="AM178" s="314"/>
      <c r="AN178" s="314"/>
      <c r="AO178" s="289"/>
    </row>
    <row r="179" s="262" customFormat="1" customHeight="1" spans="1:41">
      <c r="A179" s="294">
        <v>169</v>
      </c>
      <c r="B179" s="296" t="s">
        <v>477</v>
      </c>
      <c r="C179" s="311"/>
      <c r="D179" s="293">
        <f t="shared" si="152"/>
        <v>41217</v>
      </c>
      <c r="E179" s="293">
        <f t="shared" si="153"/>
        <v>40465</v>
      </c>
      <c r="F179" s="293">
        <f t="shared" ref="F179:J179" si="224">SUM(F180:F183)</f>
        <v>1095</v>
      </c>
      <c r="G179" s="293">
        <f t="shared" si="224"/>
        <v>0</v>
      </c>
      <c r="H179" s="293">
        <f t="shared" si="224"/>
        <v>39370</v>
      </c>
      <c r="I179" s="293">
        <f t="shared" si="224"/>
        <v>0</v>
      </c>
      <c r="J179" s="293">
        <f t="shared" si="224"/>
        <v>0</v>
      </c>
      <c r="K179" s="293">
        <f t="shared" si="154"/>
        <v>352</v>
      </c>
      <c r="L179" s="292">
        <f t="shared" ref="L179:P179" si="225">SUM(L180:L183)</f>
        <v>190</v>
      </c>
      <c r="M179" s="293">
        <f t="shared" si="155"/>
        <v>162</v>
      </c>
      <c r="N179" s="293">
        <f t="shared" si="225"/>
        <v>147</v>
      </c>
      <c r="O179" s="293">
        <f t="shared" si="225"/>
        <v>15</v>
      </c>
      <c r="P179" s="292">
        <f t="shared" si="225"/>
        <v>0</v>
      </c>
      <c r="Q179" s="293">
        <f t="shared" si="156"/>
        <v>400</v>
      </c>
      <c r="R179" s="293">
        <f t="shared" si="157"/>
        <v>400</v>
      </c>
      <c r="S179" s="293">
        <f t="shared" ref="S179:W179" si="226">SUM(S180:S183)</f>
        <v>400</v>
      </c>
      <c r="T179" s="293">
        <f t="shared" si="158"/>
        <v>0</v>
      </c>
      <c r="U179" s="293">
        <f t="shared" si="226"/>
        <v>0</v>
      </c>
      <c r="V179" s="293">
        <f t="shared" si="226"/>
        <v>0</v>
      </c>
      <c r="W179" s="293">
        <f t="shared" si="226"/>
        <v>0</v>
      </c>
      <c r="X179" s="293">
        <f t="shared" si="159"/>
        <v>0</v>
      </c>
      <c r="Y179" s="293">
        <f t="shared" ref="Y179:AA179" si="227">SUM(Y180:Y183)</f>
        <v>0</v>
      </c>
      <c r="Z179" s="293">
        <f t="shared" si="227"/>
        <v>0</v>
      </c>
      <c r="AA179" s="293">
        <f t="shared" si="227"/>
        <v>0</v>
      </c>
      <c r="AB179" s="293">
        <f t="shared" si="160"/>
        <v>0</v>
      </c>
      <c r="AC179" s="293">
        <f t="shared" ref="AC179:AG179" si="228">SUM(AC180:AC183)</f>
        <v>0</v>
      </c>
      <c r="AD179" s="293">
        <f t="shared" si="228"/>
        <v>0</v>
      </c>
      <c r="AE179" s="293">
        <f t="shared" si="161"/>
        <v>0</v>
      </c>
      <c r="AF179" s="293">
        <f t="shared" si="228"/>
        <v>0</v>
      </c>
      <c r="AG179" s="293">
        <f t="shared" si="228"/>
        <v>0</v>
      </c>
      <c r="AH179" s="293">
        <f t="shared" si="162"/>
        <v>0</v>
      </c>
      <c r="AI179" s="293">
        <f t="shared" ref="AI179:AK179" si="229">SUM(AI180:AI183)</f>
        <v>0</v>
      </c>
      <c r="AJ179" s="293">
        <f t="shared" si="229"/>
        <v>0</v>
      </c>
      <c r="AK179" s="293">
        <f t="shared" si="229"/>
        <v>0</v>
      </c>
      <c r="AL179" s="293">
        <f t="shared" si="163"/>
        <v>0</v>
      </c>
      <c r="AM179" s="293">
        <f>SUM(AM180:AM183)</f>
        <v>0</v>
      </c>
      <c r="AN179" s="293">
        <f>SUM(AN180:AN183)</f>
        <v>0</v>
      </c>
      <c r="AO179" s="289"/>
    </row>
    <row r="180" s="262" customFormat="1" customHeight="1" spans="1:41">
      <c r="A180" s="294">
        <v>170</v>
      </c>
      <c r="B180" s="298" t="s">
        <v>478</v>
      </c>
      <c r="C180" s="311"/>
      <c r="D180" s="293">
        <f t="shared" si="152"/>
        <v>27120</v>
      </c>
      <c r="E180" s="293">
        <f t="shared" si="153"/>
        <v>27120</v>
      </c>
      <c r="F180" s="312"/>
      <c r="G180" s="312"/>
      <c r="H180" s="312">
        <v>27120</v>
      </c>
      <c r="I180" s="312"/>
      <c r="J180" s="312"/>
      <c r="K180" s="293">
        <f t="shared" si="154"/>
        <v>0</v>
      </c>
      <c r="L180" s="313"/>
      <c r="M180" s="293">
        <f t="shared" si="155"/>
        <v>0</v>
      </c>
      <c r="N180" s="314"/>
      <c r="O180" s="314"/>
      <c r="P180" s="313"/>
      <c r="Q180" s="293">
        <f t="shared" si="156"/>
        <v>0</v>
      </c>
      <c r="R180" s="293">
        <f t="shared" si="157"/>
        <v>0</v>
      </c>
      <c r="S180" s="312"/>
      <c r="T180" s="293">
        <f t="shared" si="158"/>
        <v>0</v>
      </c>
      <c r="U180" s="312"/>
      <c r="V180" s="312"/>
      <c r="W180" s="312"/>
      <c r="X180" s="293">
        <f t="shared" si="159"/>
        <v>0</v>
      </c>
      <c r="Y180" s="312"/>
      <c r="Z180" s="312"/>
      <c r="AA180" s="312"/>
      <c r="AB180" s="293">
        <f t="shared" si="160"/>
        <v>0</v>
      </c>
      <c r="AC180" s="312"/>
      <c r="AD180" s="312"/>
      <c r="AE180" s="293">
        <f t="shared" si="161"/>
        <v>0</v>
      </c>
      <c r="AF180" s="312"/>
      <c r="AG180" s="312"/>
      <c r="AH180" s="293">
        <f t="shared" si="162"/>
        <v>0</v>
      </c>
      <c r="AI180" s="312"/>
      <c r="AJ180" s="312"/>
      <c r="AK180" s="312"/>
      <c r="AL180" s="293">
        <f t="shared" si="163"/>
        <v>0</v>
      </c>
      <c r="AM180" s="312"/>
      <c r="AN180" s="312"/>
      <c r="AO180" s="289"/>
    </row>
    <row r="181" s="262" customFormat="1" customHeight="1" spans="1:41">
      <c r="A181" s="294">
        <v>171</v>
      </c>
      <c r="B181" s="298" t="s">
        <v>479</v>
      </c>
      <c r="C181" s="289" t="s">
        <v>480</v>
      </c>
      <c r="D181" s="293">
        <f t="shared" si="152"/>
        <v>1847</v>
      </c>
      <c r="E181" s="293">
        <f t="shared" si="153"/>
        <v>1095</v>
      </c>
      <c r="F181" s="293">
        <v>1095</v>
      </c>
      <c r="G181" s="293"/>
      <c r="H181" s="293"/>
      <c r="I181" s="293"/>
      <c r="J181" s="293"/>
      <c r="K181" s="293">
        <f t="shared" si="154"/>
        <v>352</v>
      </c>
      <c r="L181" s="292">
        <v>190</v>
      </c>
      <c r="M181" s="293">
        <f t="shared" si="155"/>
        <v>162</v>
      </c>
      <c r="N181" s="293">
        <v>147</v>
      </c>
      <c r="O181" s="293">
        <v>15</v>
      </c>
      <c r="P181" s="292"/>
      <c r="Q181" s="293">
        <f t="shared" si="156"/>
        <v>400</v>
      </c>
      <c r="R181" s="293">
        <f t="shared" si="157"/>
        <v>400</v>
      </c>
      <c r="S181" s="293">
        <v>400</v>
      </c>
      <c r="T181" s="293">
        <f t="shared" si="158"/>
        <v>0</v>
      </c>
      <c r="U181" s="293"/>
      <c r="V181" s="293"/>
      <c r="W181" s="293"/>
      <c r="X181" s="293">
        <f t="shared" si="159"/>
        <v>0</v>
      </c>
      <c r="Y181" s="293"/>
      <c r="Z181" s="293"/>
      <c r="AA181" s="293"/>
      <c r="AB181" s="293">
        <f t="shared" si="160"/>
        <v>0</v>
      </c>
      <c r="AC181" s="293"/>
      <c r="AD181" s="293"/>
      <c r="AE181" s="293">
        <f t="shared" si="161"/>
        <v>0</v>
      </c>
      <c r="AF181" s="293"/>
      <c r="AG181" s="293"/>
      <c r="AH181" s="293">
        <f t="shared" si="162"/>
        <v>0</v>
      </c>
      <c r="AI181" s="293"/>
      <c r="AJ181" s="293"/>
      <c r="AK181" s="293"/>
      <c r="AL181" s="293">
        <f t="shared" si="163"/>
        <v>0</v>
      </c>
      <c r="AM181" s="293"/>
      <c r="AN181" s="293"/>
      <c r="AO181" s="310" t="s">
        <v>481</v>
      </c>
    </row>
    <row r="182" s="262" customFormat="1" customHeight="1" spans="1:41">
      <c r="A182" s="294">
        <v>172</v>
      </c>
      <c r="B182" s="298" t="s">
        <v>482</v>
      </c>
      <c r="C182" s="289"/>
      <c r="D182" s="293">
        <f t="shared" si="152"/>
        <v>11120</v>
      </c>
      <c r="E182" s="293">
        <f t="shared" si="153"/>
        <v>11120</v>
      </c>
      <c r="F182" s="293"/>
      <c r="G182" s="293"/>
      <c r="H182" s="293">
        <v>11120</v>
      </c>
      <c r="I182" s="293"/>
      <c r="J182" s="293"/>
      <c r="K182" s="293">
        <f t="shared" si="154"/>
        <v>0</v>
      </c>
      <c r="L182" s="292"/>
      <c r="M182" s="293">
        <f t="shared" si="155"/>
        <v>0</v>
      </c>
      <c r="N182" s="293"/>
      <c r="O182" s="293"/>
      <c r="P182" s="292"/>
      <c r="Q182" s="293">
        <f t="shared" si="156"/>
        <v>0</v>
      </c>
      <c r="R182" s="293">
        <f t="shared" si="157"/>
        <v>0</v>
      </c>
      <c r="S182" s="293">
        <v>0</v>
      </c>
      <c r="T182" s="293">
        <f t="shared" si="158"/>
        <v>0</v>
      </c>
      <c r="U182" s="293"/>
      <c r="V182" s="293"/>
      <c r="W182" s="293"/>
      <c r="X182" s="293">
        <f t="shared" si="159"/>
        <v>0</v>
      </c>
      <c r="Y182" s="293"/>
      <c r="Z182" s="293"/>
      <c r="AA182" s="293"/>
      <c r="AB182" s="293">
        <f t="shared" si="160"/>
        <v>0</v>
      </c>
      <c r="AC182" s="293"/>
      <c r="AD182" s="293"/>
      <c r="AE182" s="293">
        <f t="shared" si="161"/>
        <v>0</v>
      </c>
      <c r="AF182" s="293"/>
      <c r="AG182" s="293"/>
      <c r="AH182" s="293">
        <f t="shared" si="162"/>
        <v>0</v>
      </c>
      <c r="AI182" s="293"/>
      <c r="AJ182" s="293"/>
      <c r="AK182" s="293"/>
      <c r="AL182" s="293">
        <f t="shared" si="163"/>
        <v>0</v>
      </c>
      <c r="AM182" s="293"/>
      <c r="AN182" s="293"/>
      <c r="AO182" s="289"/>
    </row>
    <row r="183" s="262" customFormat="1" customHeight="1" spans="1:41">
      <c r="A183" s="294">
        <v>173</v>
      </c>
      <c r="B183" s="298" t="s">
        <v>483</v>
      </c>
      <c r="C183" s="311"/>
      <c r="D183" s="293">
        <f t="shared" si="152"/>
        <v>1130</v>
      </c>
      <c r="E183" s="293">
        <f t="shared" si="153"/>
        <v>1130</v>
      </c>
      <c r="F183" s="312"/>
      <c r="G183" s="312"/>
      <c r="H183" s="312">
        <v>1130</v>
      </c>
      <c r="I183" s="312"/>
      <c r="J183" s="312"/>
      <c r="K183" s="293">
        <f t="shared" si="154"/>
        <v>0</v>
      </c>
      <c r="L183" s="313"/>
      <c r="M183" s="293">
        <f t="shared" si="155"/>
        <v>0</v>
      </c>
      <c r="N183" s="314"/>
      <c r="O183" s="314"/>
      <c r="P183" s="313"/>
      <c r="Q183" s="293">
        <f t="shared" si="156"/>
        <v>0</v>
      </c>
      <c r="R183" s="293">
        <f t="shared" si="157"/>
        <v>0</v>
      </c>
      <c r="S183" s="312"/>
      <c r="T183" s="293">
        <f t="shared" si="158"/>
        <v>0</v>
      </c>
      <c r="U183" s="312"/>
      <c r="V183" s="312"/>
      <c r="W183" s="312"/>
      <c r="X183" s="293">
        <f t="shared" si="159"/>
        <v>0</v>
      </c>
      <c r="Y183" s="312"/>
      <c r="Z183" s="312"/>
      <c r="AA183" s="312"/>
      <c r="AB183" s="293">
        <f t="shared" si="160"/>
        <v>0</v>
      </c>
      <c r="AC183" s="312"/>
      <c r="AD183" s="312"/>
      <c r="AE183" s="293">
        <f t="shared" si="161"/>
        <v>0</v>
      </c>
      <c r="AF183" s="312"/>
      <c r="AG183" s="312"/>
      <c r="AH183" s="293">
        <f t="shared" si="162"/>
        <v>0</v>
      </c>
      <c r="AI183" s="312"/>
      <c r="AJ183" s="312"/>
      <c r="AK183" s="312"/>
      <c r="AL183" s="293">
        <f t="shared" si="163"/>
        <v>0</v>
      </c>
      <c r="AM183" s="312"/>
      <c r="AN183" s="312"/>
      <c r="AO183" s="289"/>
    </row>
    <row r="184" s="262" customFormat="1" customHeight="1" spans="1:41">
      <c r="A184" s="294">
        <v>174</v>
      </c>
      <c r="B184" s="296" t="s">
        <v>484</v>
      </c>
      <c r="C184" s="311"/>
      <c r="D184" s="293">
        <f t="shared" si="152"/>
        <v>0</v>
      </c>
      <c r="E184" s="293">
        <f t="shared" si="153"/>
        <v>0</v>
      </c>
      <c r="F184" s="312"/>
      <c r="G184" s="312"/>
      <c r="H184" s="312"/>
      <c r="I184" s="312"/>
      <c r="J184" s="312"/>
      <c r="K184" s="293">
        <f t="shared" si="154"/>
        <v>0</v>
      </c>
      <c r="L184" s="313"/>
      <c r="M184" s="293">
        <f t="shared" si="155"/>
        <v>0</v>
      </c>
      <c r="N184" s="314"/>
      <c r="O184" s="314"/>
      <c r="P184" s="313"/>
      <c r="Q184" s="293">
        <f t="shared" si="156"/>
        <v>0</v>
      </c>
      <c r="R184" s="293">
        <f t="shared" si="157"/>
        <v>0</v>
      </c>
      <c r="S184" s="312"/>
      <c r="T184" s="293">
        <f t="shared" si="158"/>
        <v>0</v>
      </c>
      <c r="U184" s="312"/>
      <c r="V184" s="312"/>
      <c r="W184" s="312"/>
      <c r="X184" s="293">
        <f t="shared" si="159"/>
        <v>0</v>
      </c>
      <c r="Y184" s="312"/>
      <c r="Z184" s="312"/>
      <c r="AA184" s="312"/>
      <c r="AB184" s="293">
        <f t="shared" si="160"/>
        <v>0</v>
      </c>
      <c r="AC184" s="312"/>
      <c r="AD184" s="312"/>
      <c r="AE184" s="293">
        <f t="shared" si="161"/>
        <v>0</v>
      </c>
      <c r="AF184" s="312"/>
      <c r="AG184" s="312"/>
      <c r="AH184" s="293">
        <f t="shared" si="162"/>
        <v>0</v>
      </c>
      <c r="AI184" s="312"/>
      <c r="AJ184" s="312"/>
      <c r="AK184" s="312"/>
      <c r="AL184" s="293">
        <f t="shared" si="163"/>
        <v>0</v>
      </c>
      <c r="AM184" s="312"/>
      <c r="AN184" s="312"/>
      <c r="AO184" s="289"/>
    </row>
    <row r="185" s="269" customFormat="1" customHeight="1" spans="1:41">
      <c r="A185" s="294">
        <v>175</v>
      </c>
      <c r="B185" s="296" t="s">
        <v>485</v>
      </c>
      <c r="C185" s="289" t="s">
        <v>486</v>
      </c>
      <c r="D185" s="293">
        <f t="shared" si="152"/>
        <v>320</v>
      </c>
      <c r="E185" s="293">
        <f t="shared" si="153"/>
        <v>232</v>
      </c>
      <c r="F185" s="293">
        <v>232</v>
      </c>
      <c r="G185" s="293"/>
      <c r="H185" s="293"/>
      <c r="I185" s="293"/>
      <c r="J185" s="293"/>
      <c r="K185" s="293">
        <f t="shared" si="154"/>
        <v>38</v>
      </c>
      <c r="L185" s="292">
        <v>20</v>
      </c>
      <c r="M185" s="293">
        <f t="shared" si="155"/>
        <v>18</v>
      </c>
      <c r="N185" s="293">
        <v>18</v>
      </c>
      <c r="O185" s="293"/>
      <c r="P185" s="292"/>
      <c r="Q185" s="293">
        <f t="shared" si="156"/>
        <v>50</v>
      </c>
      <c r="R185" s="293">
        <f t="shared" si="157"/>
        <v>50</v>
      </c>
      <c r="S185" s="293">
        <v>50</v>
      </c>
      <c r="T185" s="293">
        <f t="shared" si="158"/>
        <v>0</v>
      </c>
      <c r="U185" s="293"/>
      <c r="V185" s="293"/>
      <c r="W185" s="293"/>
      <c r="X185" s="293">
        <f t="shared" si="159"/>
        <v>0</v>
      </c>
      <c r="Y185" s="293"/>
      <c r="Z185" s="293"/>
      <c r="AA185" s="293"/>
      <c r="AB185" s="293">
        <f t="shared" si="160"/>
        <v>0</v>
      </c>
      <c r="AC185" s="293"/>
      <c r="AD185" s="293"/>
      <c r="AE185" s="293">
        <f t="shared" si="161"/>
        <v>0</v>
      </c>
      <c r="AF185" s="293"/>
      <c r="AG185" s="293"/>
      <c r="AH185" s="293">
        <f t="shared" si="162"/>
        <v>0</v>
      </c>
      <c r="AI185" s="293"/>
      <c r="AJ185" s="293"/>
      <c r="AK185" s="293"/>
      <c r="AL185" s="293">
        <f t="shared" si="163"/>
        <v>0</v>
      </c>
      <c r="AM185" s="293"/>
      <c r="AN185" s="293"/>
      <c r="AO185" s="310" t="s">
        <v>487</v>
      </c>
    </row>
    <row r="186" s="262" customFormat="1" customHeight="1" spans="1:41">
      <c r="A186" s="294">
        <v>176</v>
      </c>
      <c r="B186" s="296" t="s">
        <v>488</v>
      </c>
      <c r="C186" s="311"/>
      <c r="D186" s="293">
        <f t="shared" si="152"/>
        <v>8537</v>
      </c>
      <c r="E186" s="293">
        <f t="shared" si="153"/>
        <v>4372</v>
      </c>
      <c r="F186" s="293">
        <f t="shared" ref="F186:J186" si="230">SUM(F187:F191)</f>
        <v>4372</v>
      </c>
      <c r="G186" s="293">
        <f t="shared" si="230"/>
        <v>0</v>
      </c>
      <c r="H186" s="293">
        <f t="shared" si="230"/>
        <v>0</v>
      </c>
      <c r="I186" s="293">
        <f t="shared" si="230"/>
        <v>0</v>
      </c>
      <c r="J186" s="293">
        <f t="shared" si="230"/>
        <v>0</v>
      </c>
      <c r="K186" s="293">
        <f t="shared" si="154"/>
        <v>775</v>
      </c>
      <c r="L186" s="292">
        <f t="shared" ref="L186:P186" si="231">SUM(L187:L191)</f>
        <v>740</v>
      </c>
      <c r="M186" s="293">
        <f t="shared" si="155"/>
        <v>35</v>
      </c>
      <c r="N186" s="293">
        <f t="shared" si="231"/>
        <v>0</v>
      </c>
      <c r="O186" s="293">
        <f t="shared" si="231"/>
        <v>35</v>
      </c>
      <c r="P186" s="292">
        <f t="shared" si="231"/>
        <v>0</v>
      </c>
      <c r="Q186" s="293">
        <f t="shared" si="156"/>
        <v>3390</v>
      </c>
      <c r="R186" s="293">
        <f t="shared" si="157"/>
        <v>3390</v>
      </c>
      <c r="S186" s="293">
        <f t="shared" ref="S186:W186" si="232">SUM(S187:S191)</f>
        <v>3390</v>
      </c>
      <c r="T186" s="293">
        <f t="shared" si="158"/>
        <v>0</v>
      </c>
      <c r="U186" s="293">
        <f t="shared" si="232"/>
        <v>0</v>
      </c>
      <c r="V186" s="293">
        <f t="shared" si="232"/>
        <v>0</v>
      </c>
      <c r="W186" s="293">
        <f t="shared" si="232"/>
        <v>0</v>
      </c>
      <c r="X186" s="293">
        <f t="shared" si="159"/>
        <v>0</v>
      </c>
      <c r="Y186" s="293">
        <f t="shared" ref="Y186:AA186" si="233">SUM(Y187:Y191)</f>
        <v>0</v>
      </c>
      <c r="Z186" s="293">
        <f t="shared" si="233"/>
        <v>0</v>
      </c>
      <c r="AA186" s="293">
        <f t="shared" si="233"/>
        <v>0</v>
      </c>
      <c r="AB186" s="293">
        <f t="shared" si="160"/>
        <v>0</v>
      </c>
      <c r="AC186" s="293">
        <f t="shared" ref="AC186:AG186" si="234">SUM(AC187:AC191)</f>
        <v>0</v>
      </c>
      <c r="AD186" s="293">
        <f t="shared" si="234"/>
        <v>0</v>
      </c>
      <c r="AE186" s="293">
        <f t="shared" si="161"/>
        <v>0</v>
      </c>
      <c r="AF186" s="293">
        <f t="shared" si="234"/>
        <v>0</v>
      </c>
      <c r="AG186" s="293">
        <f t="shared" si="234"/>
        <v>0</v>
      </c>
      <c r="AH186" s="293">
        <f t="shared" si="162"/>
        <v>0</v>
      </c>
      <c r="AI186" s="293">
        <f t="shared" ref="AI186:AK186" si="235">SUM(AI187:AI191)</f>
        <v>0</v>
      </c>
      <c r="AJ186" s="293">
        <f t="shared" si="235"/>
        <v>0</v>
      </c>
      <c r="AK186" s="293">
        <f t="shared" si="235"/>
        <v>0</v>
      </c>
      <c r="AL186" s="293">
        <f t="shared" si="163"/>
        <v>0</v>
      </c>
      <c r="AM186" s="293">
        <f>SUM(AM187:AM191)</f>
        <v>0</v>
      </c>
      <c r="AN186" s="293">
        <f>SUM(AN187:AN191)</f>
        <v>0</v>
      </c>
      <c r="AO186" s="289"/>
    </row>
    <row r="187" s="262" customFormat="1" customHeight="1" spans="1:41">
      <c r="A187" s="294">
        <v>177</v>
      </c>
      <c r="B187" s="298" t="s">
        <v>489</v>
      </c>
      <c r="C187" s="289" t="s">
        <v>490</v>
      </c>
      <c r="D187" s="293">
        <f t="shared" si="152"/>
        <v>2544</v>
      </c>
      <c r="E187" s="293">
        <f t="shared" si="153"/>
        <v>1829</v>
      </c>
      <c r="F187" s="293">
        <v>1829</v>
      </c>
      <c r="G187" s="293"/>
      <c r="H187" s="293"/>
      <c r="I187" s="293"/>
      <c r="J187" s="293"/>
      <c r="K187" s="293">
        <f t="shared" si="154"/>
        <v>315</v>
      </c>
      <c r="L187" s="292">
        <v>300</v>
      </c>
      <c r="M187" s="293">
        <f t="shared" si="155"/>
        <v>15</v>
      </c>
      <c r="N187" s="293"/>
      <c r="O187" s="293">
        <v>15</v>
      </c>
      <c r="P187" s="292"/>
      <c r="Q187" s="293">
        <f t="shared" si="156"/>
        <v>400</v>
      </c>
      <c r="R187" s="293">
        <f t="shared" si="157"/>
        <v>400</v>
      </c>
      <c r="S187" s="293">
        <v>400</v>
      </c>
      <c r="T187" s="293">
        <f t="shared" si="158"/>
        <v>0</v>
      </c>
      <c r="U187" s="293"/>
      <c r="V187" s="293"/>
      <c r="W187" s="293"/>
      <c r="X187" s="293">
        <f t="shared" si="159"/>
        <v>0</v>
      </c>
      <c r="Y187" s="293"/>
      <c r="Z187" s="293"/>
      <c r="AA187" s="293"/>
      <c r="AB187" s="293">
        <f t="shared" si="160"/>
        <v>0</v>
      </c>
      <c r="AC187" s="293"/>
      <c r="AD187" s="293"/>
      <c r="AE187" s="293">
        <f t="shared" si="161"/>
        <v>0</v>
      </c>
      <c r="AF187" s="293"/>
      <c r="AG187" s="293"/>
      <c r="AH187" s="293">
        <f t="shared" si="162"/>
        <v>0</v>
      </c>
      <c r="AI187" s="293"/>
      <c r="AJ187" s="293"/>
      <c r="AK187" s="293"/>
      <c r="AL187" s="293">
        <f t="shared" si="163"/>
        <v>0</v>
      </c>
      <c r="AM187" s="293"/>
      <c r="AN187" s="293"/>
      <c r="AO187" s="310" t="s">
        <v>491</v>
      </c>
    </row>
    <row r="188" s="262" customFormat="1" customHeight="1" spans="1:41">
      <c r="A188" s="294">
        <v>178</v>
      </c>
      <c r="B188" s="298" t="s">
        <v>492</v>
      </c>
      <c r="C188" s="311"/>
      <c r="D188" s="293">
        <f t="shared" si="152"/>
        <v>0</v>
      </c>
      <c r="E188" s="293">
        <f t="shared" si="153"/>
        <v>0</v>
      </c>
      <c r="F188" s="314"/>
      <c r="G188" s="312"/>
      <c r="H188" s="312"/>
      <c r="I188" s="312"/>
      <c r="J188" s="312"/>
      <c r="K188" s="293">
        <f t="shared" si="154"/>
        <v>0</v>
      </c>
      <c r="L188" s="313"/>
      <c r="M188" s="293">
        <f t="shared" si="155"/>
        <v>0</v>
      </c>
      <c r="N188" s="314"/>
      <c r="O188" s="314"/>
      <c r="P188" s="313"/>
      <c r="Q188" s="293">
        <f t="shared" si="156"/>
        <v>0</v>
      </c>
      <c r="R188" s="293">
        <f t="shared" si="157"/>
        <v>0</v>
      </c>
      <c r="S188" s="312"/>
      <c r="T188" s="293">
        <f t="shared" si="158"/>
        <v>0</v>
      </c>
      <c r="U188" s="312"/>
      <c r="V188" s="312"/>
      <c r="W188" s="312"/>
      <c r="X188" s="293">
        <f t="shared" si="159"/>
        <v>0</v>
      </c>
      <c r="Y188" s="312"/>
      <c r="Z188" s="312"/>
      <c r="AA188" s="312"/>
      <c r="AB188" s="293">
        <f t="shared" si="160"/>
        <v>0</v>
      </c>
      <c r="AC188" s="312"/>
      <c r="AD188" s="312"/>
      <c r="AE188" s="293">
        <f t="shared" si="161"/>
        <v>0</v>
      </c>
      <c r="AF188" s="312"/>
      <c r="AG188" s="312"/>
      <c r="AH188" s="293">
        <f t="shared" si="162"/>
        <v>0</v>
      </c>
      <c r="AI188" s="312"/>
      <c r="AJ188" s="312"/>
      <c r="AK188" s="312"/>
      <c r="AL188" s="293">
        <f t="shared" si="163"/>
        <v>0</v>
      </c>
      <c r="AM188" s="312"/>
      <c r="AN188" s="312"/>
      <c r="AO188" s="289"/>
    </row>
    <row r="189" s="262" customFormat="1" ht="30" customHeight="1" spans="1:41">
      <c r="A189" s="294">
        <v>179</v>
      </c>
      <c r="B189" s="298" t="s">
        <v>493</v>
      </c>
      <c r="C189" s="289" t="s">
        <v>494</v>
      </c>
      <c r="D189" s="293">
        <f t="shared" si="152"/>
        <v>5702</v>
      </c>
      <c r="E189" s="293">
        <f t="shared" si="153"/>
        <v>2397</v>
      </c>
      <c r="F189" s="293">
        <v>2397</v>
      </c>
      <c r="G189" s="293"/>
      <c r="H189" s="293"/>
      <c r="I189" s="293"/>
      <c r="J189" s="293"/>
      <c r="K189" s="293">
        <f t="shared" si="154"/>
        <v>415</v>
      </c>
      <c r="L189" s="292">
        <v>400</v>
      </c>
      <c r="M189" s="293">
        <f t="shared" si="155"/>
        <v>15</v>
      </c>
      <c r="N189" s="293"/>
      <c r="O189" s="293">
        <v>15</v>
      </c>
      <c r="P189" s="292"/>
      <c r="Q189" s="293">
        <f t="shared" si="156"/>
        <v>2890</v>
      </c>
      <c r="R189" s="293">
        <f t="shared" si="157"/>
        <v>2890</v>
      </c>
      <c r="S189" s="293">
        <v>2890</v>
      </c>
      <c r="T189" s="293">
        <f t="shared" si="158"/>
        <v>0</v>
      </c>
      <c r="U189" s="293"/>
      <c r="V189" s="293"/>
      <c r="W189" s="293"/>
      <c r="X189" s="293">
        <f t="shared" si="159"/>
        <v>0</v>
      </c>
      <c r="Y189" s="293"/>
      <c r="Z189" s="293"/>
      <c r="AA189" s="293"/>
      <c r="AB189" s="293">
        <f t="shared" si="160"/>
        <v>0</v>
      </c>
      <c r="AC189" s="293"/>
      <c r="AD189" s="293"/>
      <c r="AE189" s="293">
        <f t="shared" si="161"/>
        <v>0</v>
      </c>
      <c r="AF189" s="293"/>
      <c r="AG189" s="293"/>
      <c r="AH189" s="293">
        <f t="shared" si="162"/>
        <v>0</v>
      </c>
      <c r="AI189" s="293"/>
      <c r="AJ189" s="293"/>
      <c r="AK189" s="293"/>
      <c r="AL189" s="293">
        <f t="shared" si="163"/>
        <v>0</v>
      </c>
      <c r="AM189" s="293"/>
      <c r="AN189" s="293"/>
      <c r="AO189" s="310" t="s">
        <v>495</v>
      </c>
    </row>
    <row r="190" s="262" customFormat="1" ht="30" customHeight="1" spans="1:41">
      <c r="A190" s="294">
        <v>180</v>
      </c>
      <c r="B190" s="298" t="s">
        <v>496</v>
      </c>
      <c r="C190" s="289" t="s">
        <v>497</v>
      </c>
      <c r="D190" s="293">
        <f t="shared" si="152"/>
        <v>291</v>
      </c>
      <c r="E190" s="293">
        <f t="shared" si="153"/>
        <v>146</v>
      </c>
      <c r="F190" s="293">
        <v>146</v>
      </c>
      <c r="G190" s="293"/>
      <c r="H190" s="293"/>
      <c r="I190" s="293"/>
      <c r="J190" s="293"/>
      <c r="K190" s="293">
        <f t="shared" si="154"/>
        <v>45</v>
      </c>
      <c r="L190" s="292">
        <v>40</v>
      </c>
      <c r="M190" s="293">
        <f t="shared" si="155"/>
        <v>5</v>
      </c>
      <c r="N190" s="293"/>
      <c r="O190" s="293">
        <v>5</v>
      </c>
      <c r="P190" s="292"/>
      <c r="Q190" s="293">
        <f t="shared" si="156"/>
        <v>100</v>
      </c>
      <c r="R190" s="293">
        <f t="shared" si="157"/>
        <v>100</v>
      </c>
      <c r="S190" s="293">
        <v>100</v>
      </c>
      <c r="T190" s="293">
        <f t="shared" si="158"/>
        <v>0</v>
      </c>
      <c r="U190" s="293"/>
      <c r="V190" s="293"/>
      <c r="W190" s="293"/>
      <c r="X190" s="293">
        <f t="shared" si="159"/>
        <v>0</v>
      </c>
      <c r="Y190" s="293"/>
      <c r="Z190" s="293"/>
      <c r="AA190" s="293"/>
      <c r="AB190" s="293">
        <f t="shared" si="160"/>
        <v>0</v>
      </c>
      <c r="AC190" s="293"/>
      <c r="AD190" s="293"/>
      <c r="AE190" s="293">
        <f t="shared" si="161"/>
        <v>0</v>
      </c>
      <c r="AF190" s="293"/>
      <c r="AG190" s="293"/>
      <c r="AH190" s="293">
        <f t="shared" si="162"/>
        <v>0</v>
      </c>
      <c r="AI190" s="293"/>
      <c r="AJ190" s="293"/>
      <c r="AK190" s="293"/>
      <c r="AL190" s="293">
        <f t="shared" si="163"/>
        <v>0</v>
      </c>
      <c r="AM190" s="293"/>
      <c r="AN190" s="293"/>
      <c r="AO190" s="310" t="s">
        <v>498</v>
      </c>
    </row>
    <row r="191" s="262" customFormat="1" customHeight="1" spans="1:41">
      <c r="A191" s="294">
        <v>181</v>
      </c>
      <c r="B191" s="298" t="s">
        <v>499</v>
      </c>
      <c r="C191" s="311"/>
      <c r="D191" s="293">
        <f t="shared" si="152"/>
        <v>0</v>
      </c>
      <c r="E191" s="293">
        <f t="shared" si="153"/>
        <v>0</v>
      </c>
      <c r="F191" s="314"/>
      <c r="G191" s="312"/>
      <c r="H191" s="312"/>
      <c r="I191" s="312"/>
      <c r="J191" s="312"/>
      <c r="K191" s="293">
        <f t="shared" si="154"/>
        <v>0</v>
      </c>
      <c r="L191" s="313"/>
      <c r="M191" s="293">
        <f t="shared" si="155"/>
        <v>0</v>
      </c>
      <c r="N191" s="314"/>
      <c r="O191" s="314"/>
      <c r="P191" s="313"/>
      <c r="Q191" s="293">
        <f t="shared" si="156"/>
        <v>0</v>
      </c>
      <c r="R191" s="293">
        <f t="shared" si="157"/>
        <v>0</v>
      </c>
      <c r="S191" s="312"/>
      <c r="T191" s="293">
        <f t="shared" si="158"/>
        <v>0</v>
      </c>
      <c r="U191" s="312"/>
      <c r="V191" s="312"/>
      <c r="W191" s="312"/>
      <c r="X191" s="293">
        <f t="shared" si="159"/>
        <v>0</v>
      </c>
      <c r="Y191" s="312"/>
      <c r="Z191" s="312"/>
      <c r="AA191" s="312"/>
      <c r="AB191" s="293">
        <f t="shared" si="160"/>
        <v>0</v>
      </c>
      <c r="AC191" s="312"/>
      <c r="AD191" s="312"/>
      <c r="AE191" s="293">
        <f t="shared" si="161"/>
        <v>0</v>
      </c>
      <c r="AF191" s="312"/>
      <c r="AG191" s="312"/>
      <c r="AH191" s="293">
        <f t="shared" si="162"/>
        <v>0</v>
      </c>
      <c r="AI191" s="312"/>
      <c r="AJ191" s="312"/>
      <c r="AK191" s="312"/>
      <c r="AL191" s="293">
        <f t="shared" si="163"/>
        <v>0</v>
      </c>
      <c r="AM191" s="312"/>
      <c r="AN191" s="312"/>
      <c r="AO191" s="289"/>
    </row>
    <row r="192" s="262" customFormat="1" customHeight="1" spans="1:41">
      <c r="A192" s="294">
        <v>182</v>
      </c>
      <c r="B192" s="296" t="s">
        <v>500</v>
      </c>
      <c r="C192" s="289" t="s">
        <v>501</v>
      </c>
      <c r="D192" s="293">
        <f t="shared" si="152"/>
        <v>1225</v>
      </c>
      <c r="E192" s="293">
        <f t="shared" si="153"/>
        <v>815</v>
      </c>
      <c r="F192" s="293">
        <v>815</v>
      </c>
      <c r="G192" s="293"/>
      <c r="H192" s="293"/>
      <c r="I192" s="293"/>
      <c r="J192" s="293"/>
      <c r="K192" s="293">
        <f t="shared" si="154"/>
        <v>210</v>
      </c>
      <c r="L192" s="292">
        <v>110</v>
      </c>
      <c r="M192" s="293">
        <f t="shared" si="155"/>
        <v>100</v>
      </c>
      <c r="N192" s="293">
        <v>85</v>
      </c>
      <c r="O192" s="293">
        <v>15</v>
      </c>
      <c r="P192" s="292"/>
      <c r="Q192" s="293">
        <f t="shared" si="156"/>
        <v>200</v>
      </c>
      <c r="R192" s="293">
        <f t="shared" si="157"/>
        <v>200</v>
      </c>
      <c r="S192" s="293">
        <v>150</v>
      </c>
      <c r="T192" s="293">
        <f t="shared" si="158"/>
        <v>50</v>
      </c>
      <c r="U192" s="293">
        <v>30</v>
      </c>
      <c r="V192" s="293">
        <v>20</v>
      </c>
      <c r="W192" s="293"/>
      <c r="X192" s="293">
        <f t="shared" si="159"/>
        <v>0</v>
      </c>
      <c r="Y192" s="293"/>
      <c r="Z192" s="293"/>
      <c r="AA192" s="293"/>
      <c r="AB192" s="293">
        <f t="shared" si="160"/>
        <v>0</v>
      </c>
      <c r="AC192" s="293"/>
      <c r="AD192" s="293"/>
      <c r="AE192" s="293">
        <f t="shared" si="161"/>
        <v>0</v>
      </c>
      <c r="AF192" s="293"/>
      <c r="AG192" s="293"/>
      <c r="AH192" s="293">
        <f t="shared" si="162"/>
        <v>0</v>
      </c>
      <c r="AI192" s="293"/>
      <c r="AJ192" s="293"/>
      <c r="AK192" s="293"/>
      <c r="AL192" s="293">
        <f t="shared" si="163"/>
        <v>0</v>
      </c>
      <c r="AM192" s="293"/>
      <c r="AN192" s="293"/>
      <c r="AO192" s="310" t="s">
        <v>502</v>
      </c>
    </row>
    <row r="193" s="262" customFormat="1" customHeight="1" spans="1:41">
      <c r="A193" s="294">
        <v>183</v>
      </c>
      <c r="B193" s="296" t="s">
        <v>503</v>
      </c>
      <c r="C193" s="311"/>
      <c r="D193" s="293">
        <f t="shared" si="152"/>
        <v>203350</v>
      </c>
      <c r="E193" s="293">
        <f t="shared" si="153"/>
        <v>0</v>
      </c>
      <c r="F193" s="293">
        <f t="shared" ref="F193:J193" si="236">SUM(F194:F197)</f>
        <v>0</v>
      </c>
      <c r="G193" s="293">
        <f t="shared" si="236"/>
        <v>0</v>
      </c>
      <c r="H193" s="293">
        <f t="shared" si="236"/>
        <v>0</v>
      </c>
      <c r="I193" s="293">
        <f t="shared" si="236"/>
        <v>0</v>
      </c>
      <c r="J193" s="293">
        <f t="shared" si="236"/>
        <v>0</v>
      </c>
      <c r="K193" s="293">
        <f t="shared" si="154"/>
        <v>0</v>
      </c>
      <c r="L193" s="292">
        <f t="shared" ref="L193:P193" si="237">SUM(L194:L197)</f>
        <v>0</v>
      </c>
      <c r="M193" s="293">
        <f t="shared" si="155"/>
        <v>0</v>
      </c>
      <c r="N193" s="293">
        <f t="shared" si="237"/>
        <v>0</v>
      </c>
      <c r="O193" s="293">
        <f t="shared" si="237"/>
        <v>0</v>
      </c>
      <c r="P193" s="292">
        <f t="shared" si="237"/>
        <v>0</v>
      </c>
      <c r="Q193" s="293">
        <f t="shared" si="156"/>
        <v>203350</v>
      </c>
      <c r="R193" s="293">
        <f t="shared" si="157"/>
        <v>0</v>
      </c>
      <c r="S193" s="293">
        <f t="shared" ref="S193:W193" si="238">SUM(S194:S197)</f>
        <v>0</v>
      </c>
      <c r="T193" s="293">
        <f t="shared" si="158"/>
        <v>0</v>
      </c>
      <c r="U193" s="293">
        <f t="shared" si="238"/>
        <v>0</v>
      </c>
      <c r="V193" s="293">
        <f t="shared" si="238"/>
        <v>0</v>
      </c>
      <c r="W193" s="293">
        <f t="shared" si="238"/>
        <v>203350</v>
      </c>
      <c r="X193" s="293">
        <f t="shared" si="159"/>
        <v>0</v>
      </c>
      <c r="Y193" s="293">
        <f t="shared" ref="Y193:AA193" si="239">SUM(Y194:Y197)</f>
        <v>0</v>
      </c>
      <c r="Z193" s="293">
        <f t="shared" si="239"/>
        <v>0</v>
      </c>
      <c r="AA193" s="293">
        <f t="shared" si="239"/>
        <v>0</v>
      </c>
      <c r="AB193" s="293">
        <f t="shared" si="160"/>
        <v>0</v>
      </c>
      <c r="AC193" s="293">
        <f t="shared" ref="AC193:AG193" si="240">SUM(AC194:AC197)</f>
        <v>0</v>
      </c>
      <c r="AD193" s="293">
        <f t="shared" si="240"/>
        <v>0</v>
      </c>
      <c r="AE193" s="293">
        <f t="shared" si="161"/>
        <v>0</v>
      </c>
      <c r="AF193" s="293">
        <f t="shared" si="240"/>
        <v>0</v>
      </c>
      <c r="AG193" s="293">
        <f t="shared" si="240"/>
        <v>0</v>
      </c>
      <c r="AH193" s="293">
        <f t="shared" si="162"/>
        <v>0</v>
      </c>
      <c r="AI193" s="293">
        <f t="shared" ref="AI193:AK193" si="241">SUM(AI194:AI197)</f>
        <v>0</v>
      </c>
      <c r="AJ193" s="293">
        <f t="shared" si="241"/>
        <v>0</v>
      </c>
      <c r="AK193" s="293">
        <f t="shared" si="241"/>
        <v>0</v>
      </c>
      <c r="AL193" s="293">
        <f t="shared" si="163"/>
        <v>0</v>
      </c>
      <c r="AM193" s="293">
        <f>SUM(AM194:AM197)</f>
        <v>0</v>
      </c>
      <c r="AN193" s="293">
        <f>SUM(AN194:AN197)</f>
        <v>0</v>
      </c>
      <c r="AO193" s="289"/>
    </row>
    <row r="194" s="262" customFormat="1" customHeight="1" spans="1:41">
      <c r="A194" s="294">
        <v>184</v>
      </c>
      <c r="B194" s="298" t="s">
        <v>504</v>
      </c>
      <c r="C194" s="311"/>
      <c r="D194" s="293">
        <f t="shared" si="152"/>
        <v>0</v>
      </c>
      <c r="E194" s="293">
        <f t="shared" si="153"/>
        <v>0</v>
      </c>
      <c r="F194" s="312"/>
      <c r="G194" s="312"/>
      <c r="H194" s="312"/>
      <c r="I194" s="312"/>
      <c r="J194" s="312"/>
      <c r="K194" s="293">
        <f t="shared" si="154"/>
        <v>0</v>
      </c>
      <c r="L194" s="315"/>
      <c r="M194" s="293">
        <f t="shared" si="155"/>
        <v>0</v>
      </c>
      <c r="N194" s="314"/>
      <c r="O194" s="314"/>
      <c r="P194" s="315"/>
      <c r="Q194" s="293">
        <f t="shared" si="156"/>
        <v>0</v>
      </c>
      <c r="R194" s="293">
        <f t="shared" si="157"/>
        <v>0</v>
      </c>
      <c r="S194" s="312"/>
      <c r="T194" s="293">
        <f t="shared" si="158"/>
        <v>0</v>
      </c>
      <c r="U194" s="312"/>
      <c r="V194" s="312"/>
      <c r="W194" s="312"/>
      <c r="X194" s="293">
        <f t="shared" si="159"/>
        <v>0</v>
      </c>
      <c r="Y194" s="312"/>
      <c r="Z194" s="312"/>
      <c r="AA194" s="312"/>
      <c r="AB194" s="293">
        <f t="shared" si="160"/>
        <v>0</v>
      </c>
      <c r="AC194" s="312"/>
      <c r="AD194" s="312"/>
      <c r="AE194" s="293">
        <f t="shared" si="161"/>
        <v>0</v>
      </c>
      <c r="AF194" s="312"/>
      <c r="AG194" s="312"/>
      <c r="AH194" s="293">
        <f t="shared" si="162"/>
        <v>0</v>
      </c>
      <c r="AI194" s="312"/>
      <c r="AJ194" s="312"/>
      <c r="AK194" s="312"/>
      <c r="AL194" s="293">
        <f t="shared" si="163"/>
        <v>0</v>
      </c>
      <c r="AM194" s="312"/>
      <c r="AN194" s="312"/>
      <c r="AO194" s="289"/>
    </row>
    <row r="195" s="262" customFormat="1" customHeight="1" spans="1:41">
      <c r="A195" s="294">
        <v>185</v>
      </c>
      <c r="B195" s="298" t="s">
        <v>505</v>
      </c>
      <c r="C195" s="311"/>
      <c r="D195" s="293">
        <f t="shared" si="152"/>
        <v>0</v>
      </c>
      <c r="E195" s="293">
        <f t="shared" si="153"/>
        <v>0</v>
      </c>
      <c r="F195" s="312"/>
      <c r="G195" s="312"/>
      <c r="H195" s="312"/>
      <c r="I195" s="312"/>
      <c r="J195" s="312"/>
      <c r="K195" s="293">
        <f t="shared" si="154"/>
        <v>0</v>
      </c>
      <c r="L195" s="315"/>
      <c r="M195" s="293">
        <f t="shared" si="155"/>
        <v>0</v>
      </c>
      <c r="N195" s="314"/>
      <c r="O195" s="314"/>
      <c r="P195" s="315"/>
      <c r="Q195" s="293">
        <f t="shared" si="156"/>
        <v>0</v>
      </c>
      <c r="R195" s="293">
        <f t="shared" si="157"/>
        <v>0</v>
      </c>
      <c r="S195" s="312"/>
      <c r="T195" s="293">
        <f t="shared" si="158"/>
        <v>0</v>
      </c>
      <c r="U195" s="312"/>
      <c r="V195" s="312"/>
      <c r="W195" s="312"/>
      <c r="X195" s="293">
        <f t="shared" si="159"/>
        <v>0</v>
      </c>
      <c r="Y195" s="312"/>
      <c r="Z195" s="312"/>
      <c r="AA195" s="312"/>
      <c r="AB195" s="293">
        <f t="shared" si="160"/>
        <v>0</v>
      </c>
      <c r="AC195" s="312"/>
      <c r="AD195" s="312"/>
      <c r="AE195" s="293">
        <f t="shared" si="161"/>
        <v>0</v>
      </c>
      <c r="AF195" s="312"/>
      <c r="AG195" s="312"/>
      <c r="AH195" s="293">
        <f t="shared" si="162"/>
        <v>0</v>
      </c>
      <c r="AI195" s="312"/>
      <c r="AJ195" s="312"/>
      <c r="AK195" s="312"/>
      <c r="AL195" s="293">
        <f t="shared" si="163"/>
        <v>0</v>
      </c>
      <c r="AM195" s="312"/>
      <c r="AN195" s="312"/>
      <c r="AO195" s="289"/>
    </row>
    <row r="196" s="262" customFormat="1" customHeight="1" spans="1:41">
      <c r="A196" s="294">
        <v>186</v>
      </c>
      <c r="B196" s="298" t="s">
        <v>506</v>
      </c>
      <c r="C196" s="311"/>
      <c r="D196" s="293">
        <f t="shared" si="152"/>
        <v>0</v>
      </c>
      <c r="E196" s="293">
        <f t="shared" si="153"/>
        <v>0</v>
      </c>
      <c r="F196" s="312"/>
      <c r="G196" s="312"/>
      <c r="H196" s="312"/>
      <c r="I196" s="312"/>
      <c r="J196" s="312"/>
      <c r="K196" s="293">
        <f t="shared" si="154"/>
        <v>0</v>
      </c>
      <c r="L196" s="315"/>
      <c r="M196" s="293">
        <f t="shared" si="155"/>
        <v>0</v>
      </c>
      <c r="N196" s="314"/>
      <c r="O196" s="314"/>
      <c r="P196" s="315"/>
      <c r="Q196" s="293">
        <f t="shared" si="156"/>
        <v>0</v>
      </c>
      <c r="R196" s="293">
        <f t="shared" si="157"/>
        <v>0</v>
      </c>
      <c r="S196" s="312"/>
      <c r="T196" s="293">
        <f t="shared" si="158"/>
        <v>0</v>
      </c>
      <c r="U196" s="312"/>
      <c r="V196" s="312"/>
      <c r="W196" s="312"/>
      <c r="X196" s="293">
        <f t="shared" si="159"/>
        <v>0</v>
      </c>
      <c r="Y196" s="312"/>
      <c r="Z196" s="312"/>
      <c r="AA196" s="312"/>
      <c r="AB196" s="293">
        <f t="shared" si="160"/>
        <v>0</v>
      </c>
      <c r="AC196" s="312"/>
      <c r="AD196" s="312"/>
      <c r="AE196" s="293">
        <f t="shared" si="161"/>
        <v>0</v>
      </c>
      <c r="AF196" s="312"/>
      <c r="AG196" s="312"/>
      <c r="AH196" s="293">
        <f t="shared" si="162"/>
        <v>0</v>
      </c>
      <c r="AI196" s="312"/>
      <c r="AJ196" s="312"/>
      <c r="AK196" s="312"/>
      <c r="AL196" s="293">
        <f t="shared" si="163"/>
        <v>0</v>
      </c>
      <c r="AM196" s="312"/>
      <c r="AN196" s="312"/>
      <c r="AO196" s="289"/>
    </row>
    <row r="197" s="262" customFormat="1" customHeight="1" spans="1:41">
      <c r="A197" s="294">
        <v>187</v>
      </c>
      <c r="B197" s="298" t="s">
        <v>507</v>
      </c>
      <c r="C197" s="311"/>
      <c r="D197" s="293">
        <f t="shared" si="152"/>
        <v>203350</v>
      </c>
      <c r="E197" s="293">
        <f t="shared" si="153"/>
        <v>0</v>
      </c>
      <c r="F197" s="312"/>
      <c r="G197" s="312"/>
      <c r="H197" s="312"/>
      <c r="I197" s="312"/>
      <c r="J197" s="312"/>
      <c r="K197" s="293">
        <f t="shared" si="154"/>
        <v>0</v>
      </c>
      <c r="L197" s="315"/>
      <c r="M197" s="293">
        <f t="shared" si="155"/>
        <v>0</v>
      </c>
      <c r="N197" s="314"/>
      <c r="O197" s="314"/>
      <c r="P197" s="315"/>
      <c r="Q197" s="293">
        <f t="shared" si="156"/>
        <v>203350</v>
      </c>
      <c r="R197" s="293">
        <f t="shared" si="157"/>
        <v>0</v>
      </c>
      <c r="S197" s="312"/>
      <c r="T197" s="293">
        <f t="shared" si="158"/>
        <v>0</v>
      </c>
      <c r="U197" s="312"/>
      <c r="V197" s="312"/>
      <c r="W197" s="312">
        <v>203350</v>
      </c>
      <c r="X197" s="293">
        <f t="shared" si="159"/>
        <v>0</v>
      </c>
      <c r="Y197" s="312"/>
      <c r="Z197" s="312"/>
      <c r="AA197" s="312"/>
      <c r="AB197" s="293">
        <f t="shared" si="160"/>
        <v>0</v>
      </c>
      <c r="AC197" s="312"/>
      <c r="AD197" s="312"/>
      <c r="AE197" s="293">
        <f t="shared" si="161"/>
        <v>0</v>
      </c>
      <c r="AF197" s="312"/>
      <c r="AG197" s="312"/>
      <c r="AH197" s="293">
        <f t="shared" si="162"/>
        <v>0</v>
      </c>
      <c r="AI197" s="312"/>
      <c r="AJ197" s="312"/>
      <c r="AK197" s="312"/>
      <c r="AL197" s="293">
        <f t="shared" si="163"/>
        <v>0</v>
      </c>
      <c r="AM197" s="312"/>
      <c r="AN197" s="312"/>
      <c r="AO197" s="289"/>
    </row>
    <row r="198" s="262" customFormat="1" customHeight="1" spans="1:41">
      <c r="A198" s="294">
        <v>188</v>
      </c>
      <c r="B198" s="295" t="s">
        <v>508</v>
      </c>
      <c r="C198" s="311"/>
      <c r="D198" s="293">
        <f t="shared" si="152"/>
        <v>56710</v>
      </c>
      <c r="E198" s="293">
        <f t="shared" si="153"/>
        <v>1669</v>
      </c>
      <c r="F198" s="293">
        <f t="shared" ref="F198:J198" si="242">F199+F200+F201+F204+F205</f>
        <v>1669</v>
      </c>
      <c r="G198" s="293">
        <f t="shared" si="242"/>
        <v>0</v>
      </c>
      <c r="H198" s="293">
        <f t="shared" si="242"/>
        <v>0</v>
      </c>
      <c r="I198" s="293">
        <f t="shared" si="242"/>
        <v>0</v>
      </c>
      <c r="J198" s="293">
        <f t="shared" si="242"/>
        <v>0</v>
      </c>
      <c r="K198" s="293">
        <f t="shared" si="154"/>
        <v>371</v>
      </c>
      <c r="L198" s="292">
        <f t="shared" ref="L198:P198" si="243">L199+L200+L201+L204+L205</f>
        <v>250</v>
      </c>
      <c r="M198" s="293">
        <f t="shared" si="155"/>
        <v>101</v>
      </c>
      <c r="N198" s="293">
        <f t="shared" si="243"/>
        <v>86</v>
      </c>
      <c r="O198" s="293">
        <f t="shared" si="243"/>
        <v>15</v>
      </c>
      <c r="P198" s="292">
        <f t="shared" si="243"/>
        <v>20</v>
      </c>
      <c r="Q198" s="293">
        <f t="shared" si="156"/>
        <v>54670</v>
      </c>
      <c r="R198" s="293">
        <f t="shared" si="157"/>
        <v>1500</v>
      </c>
      <c r="S198" s="293">
        <f t="shared" ref="S198:W198" si="244">S199+S200+S201+S204+S205</f>
        <v>1350</v>
      </c>
      <c r="T198" s="293">
        <f t="shared" si="158"/>
        <v>150</v>
      </c>
      <c r="U198" s="293">
        <f t="shared" si="244"/>
        <v>90</v>
      </c>
      <c r="V198" s="293">
        <f t="shared" si="244"/>
        <v>60</v>
      </c>
      <c r="W198" s="293">
        <f t="shared" si="244"/>
        <v>53170</v>
      </c>
      <c r="X198" s="293">
        <f t="shared" si="159"/>
        <v>0</v>
      </c>
      <c r="Y198" s="293">
        <f t="shared" ref="Y198:AA198" si="245">Y199+Y200+Y201+Y204+Y205</f>
        <v>0</v>
      </c>
      <c r="Z198" s="293">
        <f t="shared" si="245"/>
        <v>0</v>
      </c>
      <c r="AA198" s="293">
        <f t="shared" si="245"/>
        <v>0</v>
      </c>
      <c r="AB198" s="293">
        <f t="shared" si="160"/>
        <v>0</v>
      </c>
      <c r="AC198" s="293">
        <f t="shared" ref="AC198:AG198" si="246">AC199+AC200+AC201+AC204+AC205</f>
        <v>0</v>
      </c>
      <c r="AD198" s="293">
        <f t="shared" si="246"/>
        <v>0</v>
      </c>
      <c r="AE198" s="293">
        <f t="shared" si="161"/>
        <v>0</v>
      </c>
      <c r="AF198" s="293">
        <f t="shared" si="246"/>
        <v>0</v>
      </c>
      <c r="AG198" s="293">
        <f t="shared" si="246"/>
        <v>0</v>
      </c>
      <c r="AH198" s="293">
        <f t="shared" si="162"/>
        <v>0</v>
      </c>
      <c r="AI198" s="293">
        <f t="shared" ref="AI198:AK198" si="247">AI199+AI200+AI201+AI204+AI205</f>
        <v>0</v>
      </c>
      <c r="AJ198" s="293">
        <f t="shared" si="247"/>
        <v>0</v>
      </c>
      <c r="AK198" s="293">
        <f t="shared" si="247"/>
        <v>0</v>
      </c>
      <c r="AL198" s="293">
        <f t="shared" si="163"/>
        <v>0</v>
      </c>
      <c r="AM198" s="293">
        <f>AM199+AM200+AM201+AM204+AM205</f>
        <v>0</v>
      </c>
      <c r="AN198" s="293">
        <f>AN199+AN200+AN201+AN204+AN205</f>
        <v>0</v>
      </c>
      <c r="AO198" s="289"/>
    </row>
    <row r="199" s="262" customFormat="1" ht="32.4" spans="1:41">
      <c r="A199" s="294">
        <v>189</v>
      </c>
      <c r="B199" s="296" t="s">
        <v>509</v>
      </c>
      <c r="C199" s="289" t="s">
        <v>510</v>
      </c>
      <c r="D199" s="293">
        <f t="shared" si="152"/>
        <v>3540</v>
      </c>
      <c r="E199" s="293">
        <f t="shared" si="153"/>
        <v>1669</v>
      </c>
      <c r="F199" s="293">
        <v>1669</v>
      </c>
      <c r="G199" s="293"/>
      <c r="H199" s="293"/>
      <c r="I199" s="293"/>
      <c r="J199" s="293"/>
      <c r="K199" s="293">
        <f t="shared" si="154"/>
        <v>371</v>
      </c>
      <c r="L199" s="292">
        <v>250</v>
      </c>
      <c r="M199" s="293">
        <f t="shared" si="155"/>
        <v>101</v>
      </c>
      <c r="N199" s="293">
        <v>86</v>
      </c>
      <c r="O199" s="293">
        <v>15</v>
      </c>
      <c r="P199" s="292">
        <v>20</v>
      </c>
      <c r="Q199" s="293">
        <f t="shared" si="156"/>
        <v>1500</v>
      </c>
      <c r="R199" s="293">
        <f t="shared" si="157"/>
        <v>1500</v>
      </c>
      <c r="S199" s="293">
        <v>1350</v>
      </c>
      <c r="T199" s="293">
        <f t="shared" si="158"/>
        <v>150</v>
      </c>
      <c r="U199" s="293">
        <v>90</v>
      </c>
      <c r="V199" s="293">
        <v>60</v>
      </c>
      <c r="W199" s="293"/>
      <c r="X199" s="293">
        <f t="shared" si="159"/>
        <v>0</v>
      </c>
      <c r="Y199" s="293"/>
      <c r="Z199" s="293"/>
      <c r="AA199" s="293"/>
      <c r="AB199" s="293">
        <f t="shared" si="160"/>
        <v>0</v>
      </c>
      <c r="AC199" s="293"/>
      <c r="AD199" s="293"/>
      <c r="AE199" s="293">
        <f t="shared" si="161"/>
        <v>0</v>
      </c>
      <c r="AF199" s="293"/>
      <c r="AG199" s="293"/>
      <c r="AH199" s="293">
        <f t="shared" si="162"/>
        <v>0</v>
      </c>
      <c r="AI199" s="293"/>
      <c r="AJ199" s="293"/>
      <c r="AK199" s="293"/>
      <c r="AL199" s="293">
        <f t="shared" si="163"/>
        <v>0</v>
      </c>
      <c r="AM199" s="293"/>
      <c r="AN199" s="293"/>
      <c r="AO199" s="310" t="s">
        <v>511</v>
      </c>
    </row>
    <row r="200" s="262" customFormat="1" customHeight="1" spans="1:41">
      <c r="A200" s="294">
        <v>190</v>
      </c>
      <c r="B200" s="296" t="s">
        <v>512</v>
      </c>
      <c r="C200" s="311"/>
      <c r="D200" s="293">
        <f t="shared" si="152"/>
        <v>0</v>
      </c>
      <c r="E200" s="293">
        <f t="shared" si="153"/>
        <v>0</v>
      </c>
      <c r="F200" s="312"/>
      <c r="G200" s="312"/>
      <c r="H200" s="312"/>
      <c r="I200" s="312"/>
      <c r="J200" s="312"/>
      <c r="K200" s="293">
        <f t="shared" si="154"/>
        <v>0</v>
      </c>
      <c r="L200" s="313"/>
      <c r="M200" s="293">
        <f t="shared" si="155"/>
        <v>0</v>
      </c>
      <c r="N200" s="314"/>
      <c r="O200" s="314"/>
      <c r="P200" s="313"/>
      <c r="Q200" s="293">
        <f t="shared" si="156"/>
        <v>0</v>
      </c>
      <c r="R200" s="293">
        <f t="shared" si="157"/>
        <v>0</v>
      </c>
      <c r="S200" s="312"/>
      <c r="T200" s="293">
        <f t="shared" si="158"/>
        <v>0</v>
      </c>
      <c r="U200" s="312"/>
      <c r="V200" s="312"/>
      <c r="W200" s="312"/>
      <c r="X200" s="293">
        <f t="shared" si="159"/>
        <v>0</v>
      </c>
      <c r="Y200" s="312"/>
      <c r="Z200" s="312"/>
      <c r="AA200" s="312"/>
      <c r="AB200" s="293">
        <f t="shared" si="160"/>
        <v>0</v>
      </c>
      <c r="AC200" s="312"/>
      <c r="AD200" s="312"/>
      <c r="AE200" s="293">
        <f t="shared" si="161"/>
        <v>0</v>
      </c>
      <c r="AF200" s="312"/>
      <c r="AG200" s="312"/>
      <c r="AH200" s="293">
        <f t="shared" si="162"/>
        <v>0</v>
      </c>
      <c r="AI200" s="312"/>
      <c r="AJ200" s="312"/>
      <c r="AK200" s="312"/>
      <c r="AL200" s="293">
        <f t="shared" si="163"/>
        <v>0</v>
      </c>
      <c r="AM200" s="312"/>
      <c r="AN200" s="312"/>
      <c r="AO200" s="289"/>
    </row>
    <row r="201" s="262" customFormat="1" customHeight="1" spans="1:41">
      <c r="A201" s="294">
        <v>191</v>
      </c>
      <c r="B201" s="299" t="s">
        <v>513</v>
      </c>
      <c r="C201" s="311"/>
      <c r="D201" s="293">
        <f t="shared" si="152"/>
        <v>0</v>
      </c>
      <c r="E201" s="293">
        <f t="shared" si="153"/>
        <v>0</v>
      </c>
      <c r="F201" s="293">
        <f t="shared" ref="F201:J201" si="248">F202+F203</f>
        <v>0</v>
      </c>
      <c r="G201" s="293">
        <f t="shared" si="248"/>
        <v>0</v>
      </c>
      <c r="H201" s="293">
        <f t="shared" si="248"/>
        <v>0</v>
      </c>
      <c r="I201" s="293">
        <f t="shared" si="248"/>
        <v>0</v>
      </c>
      <c r="J201" s="293">
        <f t="shared" si="248"/>
        <v>0</v>
      </c>
      <c r="K201" s="293">
        <f t="shared" si="154"/>
        <v>0</v>
      </c>
      <c r="L201" s="292">
        <f t="shared" ref="L201:P201" si="249">L202+L203</f>
        <v>0</v>
      </c>
      <c r="M201" s="293">
        <f t="shared" si="155"/>
        <v>0</v>
      </c>
      <c r="N201" s="293">
        <f t="shared" si="249"/>
        <v>0</v>
      </c>
      <c r="O201" s="293">
        <f t="shared" si="249"/>
        <v>0</v>
      </c>
      <c r="P201" s="292">
        <f t="shared" si="249"/>
        <v>0</v>
      </c>
      <c r="Q201" s="293">
        <f t="shared" si="156"/>
        <v>0</v>
      </c>
      <c r="R201" s="293">
        <f t="shared" si="157"/>
        <v>0</v>
      </c>
      <c r="S201" s="293">
        <f t="shared" ref="S201:W201" si="250">S202+S203</f>
        <v>0</v>
      </c>
      <c r="T201" s="293">
        <f t="shared" si="158"/>
        <v>0</v>
      </c>
      <c r="U201" s="293">
        <f t="shared" si="250"/>
        <v>0</v>
      </c>
      <c r="V201" s="293">
        <f t="shared" si="250"/>
        <v>0</v>
      </c>
      <c r="W201" s="293">
        <f t="shared" si="250"/>
        <v>0</v>
      </c>
      <c r="X201" s="293">
        <f t="shared" si="159"/>
        <v>0</v>
      </c>
      <c r="Y201" s="293">
        <f t="shared" ref="Y201:AA201" si="251">Y202+Y203</f>
        <v>0</v>
      </c>
      <c r="Z201" s="293">
        <f t="shared" si="251"/>
        <v>0</v>
      </c>
      <c r="AA201" s="293">
        <f t="shared" si="251"/>
        <v>0</v>
      </c>
      <c r="AB201" s="293">
        <f t="shared" si="160"/>
        <v>0</v>
      </c>
      <c r="AC201" s="293">
        <f t="shared" ref="AC201:AG201" si="252">AC202+AC203</f>
        <v>0</v>
      </c>
      <c r="AD201" s="293">
        <f t="shared" si="252"/>
        <v>0</v>
      </c>
      <c r="AE201" s="293">
        <f t="shared" si="161"/>
        <v>0</v>
      </c>
      <c r="AF201" s="293">
        <f t="shared" si="252"/>
        <v>0</v>
      </c>
      <c r="AG201" s="293">
        <f t="shared" si="252"/>
        <v>0</v>
      </c>
      <c r="AH201" s="293">
        <f t="shared" si="162"/>
        <v>0</v>
      </c>
      <c r="AI201" s="293">
        <f t="shared" ref="AI201:AK201" si="253">AI202+AI203</f>
        <v>0</v>
      </c>
      <c r="AJ201" s="293">
        <f t="shared" si="253"/>
        <v>0</v>
      </c>
      <c r="AK201" s="293">
        <f t="shared" si="253"/>
        <v>0</v>
      </c>
      <c r="AL201" s="293">
        <f t="shared" si="163"/>
        <v>0</v>
      </c>
      <c r="AM201" s="293">
        <f>AM202+AM203</f>
        <v>0</v>
      </c>
      <c r="AN201" s="293">
        <f>AN202+AN203</f>
        <v>0</v>
      </c>
      <c r="AO201" s="289"/>
    </row>
    <row r="202" s="262" customFormat="1" customHeight="1" spans="1:41">
      <c r="A202" s="294">
        <v>192</v>
      </c>
      <c r="B202" s="298" t="s">
        <v>514</v>
      </c>
      <c r="C202" s="311"/>
      <c r="D202" s="293">
        <f t="shared" si="152"/>
        <v>0</v>
      </c>
      <c r="E202" s="293">
        <f t="shared" si="153"/>
        <v>0</v>
      </c>
      <c r="F202" s="312"/>
      <c r="G202" s="312"/>
      <c r="H202" s="312"/>
      <c r="I202" s="312"/>
      <c r="J202" s="312"/>
      <c r="K202" s="293">
        <f t="shared" si="154"/>
        <v>0</v>
      </c>
      <c r="L202" s="313"/>
      <c r="M202" s="293">
        <f t="shared" si="155"/>
        <v>0</v>
      </c>
      <c r="N202" s="314"/>
      <c r="O202" s="314"/>
      <c r="P202" s="313"/>
      <c r="Q202" s="293">
        <f t="shared" si="156"/>
        <v>0</v>
      </c>
      <c r="R202" s="293">
        <f t="shared" si="157"/>
        <v>0</v>
      </c>
      <c r="S202" s="312"/>
      <c r="T202" s="293">
        <f t="shared" si="158"/>
        <v>0</v>
      </c>
      <c r="U202" s="312"/>
      <c r="V202" s="312"/>
      <c r="W202" s="312"/>
      <c r="X202" s="293">
        <f t="shared" si="159"/>
        <v>0</v>
      </c>
      <c r="Y202" s="312"/>
      <c r="Z202" s="312"/>
      <c r="AA202" s="312"/>
      <c r="AB202" s="293">
        <f t="shared" si="160"/>
        <v>0</v>
      </c>
      <c r="AC202" s="312"/>
      <c r="AD202" s="312"/>
      <c r="AE202" s="293">
        <f t="shared" si="161"/>
        <v>0</v>
      </c>
      <c r="AF202" s="312"/>
      <c r="AG202" s="312"/>
      <c r="AH202" s="293">
        <f t="shared" si="162"/>
        <v>0</v>
      </c>
      <c r="AI202" s="312"/>
      <c r="AJ202" s="312"/>
      <c r="AK202" s="312"/>
      <c r="AL202" s="293">
        <f t="shared" si="163"/>
        <v>0</v>
      </c>
      <c r="AM202" s="312"/>
      <c r="AN202" s="312"/>
      <c r="AO202" s="289"/>
    </row>
    <row r="203" s="262" customFormat="1" customHeight="1" spans="1:41">
      <c r="A203" s="294">
        <v>193</v>
      </c>
      <c r="B203" s="298" t="s">
        <v>515</v>
      </c>
      <c r="C203" s="311"/>
      <c r="D203" s="293">
        <f t="shared" ref="D203:D266" si="254">E203+K203+Q203+X203+AB203+AE203+AH203+AK203+AL203</f>
        <v>0</v>
      </c>
      <c r="E203" s="293">
        <f t="shared" ref="E203:E266" si="255">SUM(F203:J203)</f>
        <v>0</v>
      </c>
      <c r="F203" s="312"/>
      <c r="G203" s="312"/>
      <c r="H203" s="312"/>
      <c r="I203" s="312"/>
      <c r="J203" s="312"/>
      <c r="K203" s="293">
        <f t="shared" ref="K203:K266" si="256">L203+M203+P203</f>
        <v>0</v>
      </c>
      <c r="L203" s="313"/>
      <c r="M203" s="293">
        <f t="shared" ref="M203:M266" si="257">SUM(N203:O203)</f>
        <v>0</v>
      </c>
      <c r="N203" s="314"/>
      <c r="O203" s="314"/>
      <c r="P203" s="313"/>
      <c r="Q203" s="293">
        <f t="shared" ref="Q203:Q266" si="258">R203+W203</f>
        <v>0</v>
      </c>
      <c r="R203" s="293">
        <f t="shared" ref="R203:R266" si="259">S203+T203</f>
        <v>0</v>
      </c>
      <c r="S203" s="312"/>
      <c r="T203" s="293">
        <f t="shared" ref="T203:T266" si="260">SUM(U203:V203)</f>
        <v>0</v>
      </c>
      <c r="U203" s="312"/>
      <c r="V203" s="312"/>
      <c r="W203" s="312"/>
      <c r="X203" s="293">
        <f t="shared" ref="X203:X266" si="261">SUM(Y203:AA203)</f>
        <v>0</v>
      </c>
      <c r="Y203" s="312"/>
      <c r="Z203" s="312"/>
      <c r="AA203" s="312"/>
      <c r="AB203" s="293">
        <f t="shared" ref="AB203:AB266" si="262">SUM(AC203:AD203)</f>
        <v>0</v>
      </c>
      <c r="AC203" s="312"/>
      <c r="AD203" s="312"/>
      <c r="AE203" s="293">
        <f t="shared" ref="AE203:AE266" si="263">SUM(AF203:AG203)</f>
        <v>0</v>
      </c>
      <c r="AF203" s="312"/>
      <c r="AG203" s="312"/>
      <c r="AH203" s="293">
        <f t="shared" ref="AH203:AH266" si="264">SUM(AI203:AJ203)</f>
        <v>0</v>
      </c>
      <c r="AI203" s="312"/>
      <c r="AJ203" s="312"/>
      <c r="AK203" s="312"/>
      <c r="AL203" s="293">
        <f t="shared" ref="AL203:AL266" si="265">SUM(AM203:AN203)</f>
        <v>0</v>
      </c>
      <c r="AM203" s="312"/>
      <c r="AN203" s="312"/>
      <c r="AO203" s="289"/>
    </row>
    <row r="204" s="262" customFormat="1" customHeight="1" spans="1:41">
      <c r="A204" s="294">
        <v>194</v>
      </c>
      <c r="B204" s="296" t="s">
        <v>516</v>
      </c>
      <c r="C204" s="311"/>
      <c r="D204" s="293">
        <f t="shared" si="254"/>
        <v>0</v>
      </c>
      <c r="E204" s="293">
        <f t="shared" si="255"/>
        <v>0</v>
      </c>
      <c r="F204" s="312"/>
      <c r="G204" s="312"/>
      <c r="H204" s="312"/>
      <c r="I204" s="312"/>
      <c r="J204" s="312"/>
      <c r="K204" s="293">
        <f t="shared" si="256"/>
        <v>0</v>
      </c>
      <c r="L204" s="313"/>
      <c r="M204" s="293">
        <f t="shared" si="257"/>
        <v>0</v>
      </c>
      <c r="N204" s="314"/>
      <c r="O204" s="314"/>
      <c r="P204" s="313"/>
      <c r="Q204" s="293">
        <f t="shared" si="258"/>
        <v>0</v>
      </c>
      <c r="R204" s="293">
        <f t="shared" si="259"/>
        <v>0</v>
      </c>
      <c r="S204" s="312"/>
      <c r="T204" s="293">
        <f t="shared" si="260"/>
        <v>0</v>
      </c>
      <c r="U204" s="312"/>
      <c r="V204" s="312"/>
      <c r="W204" s="312"/>
      <c r="X204" s="293">
        <f t="shared" si="261"/>
        <v>0</v>
      </c>
      <c r="Y204" s="312"/>
      <c r="Z204" s="312"/>
      <c r="AA204" s="312"/>
      <c r="AB204" s="293">
        <f t="shared" si="262"/>
        <v>0</v>
      </c>
      <c r="AC204" s="312"/>
      <c r="AD204" s="312"/>
      <c r="AE204" s="293">
        <f t="shared" si="263"/>
        <v>0</v>
      </c>
      <c r="AF204" s="312"/>
      <c r="AG204" s="312"/>
      <c r="AH204" s="293">
        <f t="shared" si="264"/>
        <v>0</v>
      </c>
      <c r="AI204" s="312"/>
      <c r="AJ204" s="312"/>
      <c r="AK204" s="312"/>
      <c r="AL204" s="293">
        <f t="shared" si="265"/>
        <v>0</v>
      </c>
      <c r="AM204" s="312"/>
      <c r="AN204" s="312"/>
      <c r="AO204" s="289"/>
    </row>
    <row r="205" s="262" customFormat="1" customHeight="1" spans="1:41">
      <c r="A205" s="294">
        <v>195</v>
      </c>
      <c r="B205" s="296" t="s">
        <v>517</v>
      </c>
      <c r="C205" s="311"/>
      <c r="D205" s="293">
        <f t="shared" si="254"/>
        <v>53170</v>
      </c>
      <c r="E205" s="293">
        <f t="shared" si="255"/>
        <v>0</v>
      </c>
      <c r="F205" s="312"/>
      <c r="G205" s="312"/>
      <c r="H205" s="312"/>
      <c r="I205" s="312"/>
      <c r="J205" s="312"/>
      <c r="K205" s="293">
        <f t="shared" si="256"/>
        <v>0</v>
      </c>
      <c r="L205" s="313"/>
      <c r="M205" s="293">
        <f t="shared" si="257"/>
        <v>0</v>
      </c>
      <c r="N205" s="314"/>
      <c r="O205" s="314"/>
      <c r="P205" s="313"/>
      <c r="Q205" s="293">
        <f t="shared" si="258"/>
        <v>53170</v>
      </c>
      <c r="R205" s="293">
        <f t="shared" si="259"/>
        <v>0</v>
      </c>
      <c r="S205" s="312"/>
      <c r="T205" s="293">
        <f t="shared" si="260"/>
        <v>0</v>
      </c>
      <c r="U205" s="312"/>
      <c r="V205" s="312"/>
      <c r="W205" s="312">
        <v>53170</v>
      </c>
      <c r="X205" s="293">
        <f t="shared" si="261"/>
        <v>0</v>
      </c>
      <c r="Y205" s="312"/>
      <c r="Z205" s="312"/>
      <c r="AA205" s="312"/>
      <c r="AB205" s="293">
        <f t="shared" si="262"/>
        <v>0</v>
      </c>
      <c r="AC205" s="312"/>
      <c r="AD205" s="312"/>
      <c r="AE205" s="293">
        <f t="shared" si="263"/>
        <v>0</v>
      </c>
      <c r="AF205" s="312"/>
      <c r="AG205" s="312"/>
      <c r="AH205" s="293">
        <f t="shared" si="264"/>
        <v>0</v>
      </c>
      <c r="AI205" s="312"/>
      <c r="AJ205" s="312"/>
      <c r="AK205" s="312"/>
      <c r="AL205" s="293">
        <f t="shared" si="265"/>
        <v>0</v>
      </c>
      <c r="AM205" s="312"/>
      <c r="AN205" s="312"/>
      <c r="AO205" s="289"/>
    </row>
    <row r="206" s="262" customFormat="1" customHeight="1" spans="1:41">
      <c r="A206" s="294">
        <v>196</v>
      </c>
      <c r="B206" s="295" t="s">
        <v>518</v>
      </c>
      <c r="C206" s="311"/>
      <c r="D206" s="293">
        <f t="shared" si="254"/>
        <v>61641</v>
      </c>
      <c r="E206" s="293">
        <f t="shared" si="255"/>
        <v>10478</v>
      </c>
      <c r="F206" s="293">
        <f t="shared" ref="F206:J206" si="266">F207+F211+F217+F218+F219+F220</f>
        <v>10075</v>
      </c>
      <c r="G206" s="293">
        <f t="shared" si="266"/>
        <v>0</v>
      </c>
      <c r="H206" s="293">
        <f t="shared" si="266"/>
        <v>0</v>
      </c>
      <c r="I206" s="293">
        <f t="shared" si="266"/>
        <v>0</v>
      </c>
      <c r="J206" s="293">
        <f t="shared" si="266"/>
        <v>403</v>
      </c>
      <c r="K206" s="293">
        <f t="shared" si="256"/>
        <v>2053</v>
      </c>
      <c r="L206" s="292">
        <f t="shared" ref="L206:P206" si="267">L207+L211+L217+L218+L219+L220</f>
        <v>1850</v>
      </c>
      <c r="M206" s="293">
        <f t="shared" si="257"/>
        <v>203</v>
      </c>
      <c r="N206" s="293">
        <f t="shared" si="267"/>
        <v>143</v>
      </c>
      <c r="O206" s="293">
        <f t="shared" si="267"/>
        <v>60</v>
      </c>
      <c r="P206" s="292">
        <f t="shared" si="267"/>
        <v>0</v>
      </c>
      <c r="Q206" s="293">
        <f t="shared" si="258"/>
        <v>49110</v>
      </c>
      <c r="R206" s="293">
        <f t="shared" si="259"/>
        <v>13880</v>
      </c>
      <c r="S206" s="293">
        <f t="shared" ref="S206:W206" si="268">S207+S211+S217+S218+S219+S220</f>
        <v>9620</v>
      </c>
      <c r="T206" s="293">
        <f t="shared" si="260"/>
        <v>4260</v>
      </c>
      <c r="U206" s="293">
        <f t="shared" si="268"/>
        <v>3900</v>
      </c>
      <c r="V206" s="293">
        <f t="shared" si="268"/>
        <v>360</v>
      </c>
      <c r="W206" s="293">
        <f t="shared" si="268"/>
        <v>35230</v>
      </c>
      <c r="X206" s="293">
        <f t="shared" si="261"/>
        <v>0</v>
      </c>
      <c r="Y206" s="293">
        <f t="shared" ref="Y206:AA206" si="269">Y207+Y211+Y217+Y218+Y219+Y220</f>
        <v>0</v>
      </c>
      <c r="Z206" s="293">
        <f t="shared" si="269"/>
        <v>0</v>
      </c>
      <c r="AA206" s="293">
        <f t="shared" si="269"/>
        <v>0</v>
      </c>
      <c r="AB206" s="293">
        <f t="shared" si="262"/>
        <v>0</v>
      </c>
      <c r="AC206" s="293">
        <f t="shared" ref="AC206:AG206" si="270">AC207+AC211+AC217+AC218+AC219+AC220</f>
        <v>0</v>
      </c>
      <c r="AD206" s="293">
        <f t="shared" si="270"/>
        <v>0</v>
      </c>
      <c r="AE206" s="293">
        <f t="shared" si="263"/>
        <v>0</v>
      </c>
      <c r="AF206" s="293">
        <f t="shared" si="270"/>
        <v>0</v>
      </c>
      <c r="AG206" s="293">
        <f t="shared" si="270"/>
        <v>0</v>
      </c>
      <c r="AH206" s="293">
        <f t="shared" si="264"/>
        <v>0</v>
      </c>
      <c r="AI206" s="293">
        <f t="shared" ref="AI206:AK206" si="271">AI207+AI211+AI217+AI218+AI219+AI220</f>
        <v>0</v>
      </c>
      <c r="AJ206" s="293">
        <f t="shared" si="271"/>
        <v>0</v>
      </c>
      <c r="AK206" s="293">
        <f t="shared" si="271"/>
        <v>0</v>
      </c>
      <c r="AL206" s="293">
        <f t="shared" si="265"/>
        <v>0</v>
      </c>
      <c r="AM206" s="293">
        <f>AM207+AM211+AM217+AM218+AM219+AM220</f>
        <v>0</v>
      </c>
      <c r="AN206" s="293">
        <f>AN207+AN211+AN217+AN218+AN219+AN220</f>
        <v>0</v>
      </c>
      <c r="AO206" s="289"/>
    </row>
    <row r="207" s="262" customFormat="1" customHeight="1" spans="1:41">
      <c r="A207" s="294">
        <v>197</v>
      </c>
      <c r="B207" s="296" t="s">
        <v>519</v>
      </c>
      <c r="C207" s="311"/>
      <c r="D207" s="293">
        <f t="shared" si="254"/>
        <v>19974</v>
      </c>
      <c r="E207" s="293">
        <f t="shared" si="255"/>
        <v>8226</v>
      </c>
      <c r="F207" s="293">
        <f t="shared" ref="F207:J207" si="272">SUM(F208:F210)</f>
        <v>7823</v>
      </c>
      <c r="G207" s="293">
        <f t="shared" si="272"/>
        <v>0</v>
      </c>
      <c r="H207" s="293">
        <f t="shared" si="272"/>
        <v>0</v>
      </c>
      <c r="I207" s="293">
        <f t="shared" si="272"/>
        <v>0</v>
      </c>
      <c r="J207" s="293">
        <f t="shared" si="272"/>
        <v>403</v>
      </c>
      <c r="K207" s="293">
        <f t="shared" si="256"/>
        <v>1588</v>
      </c>
      <c r="L207" s="292">
        <f t="shared" ref="L207:P207" si="273">SUM(L208:L210)</f>
        <v>1400</v>
      </c>
      <c r="M207" s="293">
        <f t="shared" si="257"/>
        <v>188</v>
      </c>
      <c r="N207" s="293">
        <f t="shared" si="273"/>
        <v>143</v>
      </c>
      <c r="O207" s="293">
        <f t="shared" si="273"/>
        <v>45</v>
      </c>
      <c r="P207" s="292">
        <f t="shared" si="273"/>
        <v>0</v>
      </c>
      <c r="Q207" s="293">
        <f t="shared" si="258"/>
        <v>10160</v>
      </c>
      <c r="R207" s="293">
        <f t="shared" si="259"/>
        <v>10160</v>
      </c>
      <c r="S207" s="293">
        <f t="shared" ref="S207:W207" si="274">SUM(S208:S210)</f>
        <v>6530</v>
      </c>
      <c r="T207" s="293">
        <f t="shared" si="260"/>
        <v>3630</v>
      </c>
      <c r="U207" s="293">
        <f t="shared" si="274"/>
        <v>3480</v>
      </c>
      <c r="V207" s="293">
        <f t="shared" si="274"/>
        <v>150</v>
      </c>
      <c r="W207" s="293">
        <f t="shared" si="274"/>
        <v>0</v>
      </c>
      <c r="X207" s="293">
        <f t="shared" si="261"/>
        <v>0</v>
      </c>
      <c r="Y207" s="293">
        <f t="shared" ref="Y207:AA207" si="275">SUM(Y208:Y210)</f>
        <v>0</v>
      </c>
      <c r="Z207" s="293">
        <f t="shared" si="275"/>
        <v>0</v>
      </c>
      <c r="AA207" s="293">
        <f t="shared" si="275"/>
        <v>0</v>
      </c>
      <c r="AB207" s="293">
        <f t="shared" si="262"/>
        <v>0</v>
      </c>
      <c r="AC207" s="293">
        <f t="shared" ref="AC207:AG207" si="276">SUM(AC208:AC210)</f>
        <v>0</v>
      </c>
      <c r="AD207" s="293">
        <f t="shared" si="276"/>
        <v>0</v>
      </c>
      <c r="AE207" s="293">
        <f t="shared" si="263"/>
        <v>0</v>
      </c>
      <c r="AF207" s="293">
        <f t="shared" si="276"/>
        <v>0</v>
      </c>
      <c r="AG207" s="293">
        <f t="shared" si="276"/>
        <v>0</v>
      </c>
      <c r="AH207" s="293">
        <f t="shared" si="264"/>
        <v>0</v>
      </c>
      <c r="AI207" s="293">
        <f t="shared" ref="AI207:AK207" si="277">SUM(AI208:AI210)</f>
        <v>0</v>
      </c>
      <c r="AJ207" s="293">
        <f t="shared" si="277"/>
        <v>0</v>
      </c>
      <c r="AK207" s="293">
        <f t="shared" si="277"/>
        <v>0</v>
      </c>
      <c r="AL207" s="293">
        <f t="shared" si="265"/>
        <v>0</v>
      </c>
      <c r="AM207" s="293">
        <f>SUM(AM208:AM210)</f>
        <v>0</v>
      </c>
      <c r="AN207" s="293">
        <f>SUM(AN208:AN210)</f>
        <v>0</v>
      </c>
      <c r="AO207" s="289"/>
    </row>
    <row r="208" s="262" customFormat="1" ht="32.4" spans="1:41">
      <c r="A208" s="294">
        <v>198</v>
      </c>
      <c r="B208" s="298" t="s">
        <v>520</v>
      </c>
      <c r="C208" s="289" t="s">
        <v>521</v>
      </c>
      <c r="D208" s="293">
        <f t="shared" si="254"/>
        <v>10053</v>
      </c>
      <c r="E208" s="293">
        <f t="shared" si="255"/>
        <v>3215</v>
      </c>
      <c r="F208" s="293">
        <v>3215</v>
      </c>
      <c r="G208" s="293"/>
      <c r="H208" s="293"/>
      <c r="I208" s="293"/>
      <c r="J208" s="293"/>
      <c r="K208" s="293">
        <f t="shared" si="256"/>
        <v>608</v>
      </c>
      <c r="L208" s="292">
        <v>450</v>
      </c>
      <c r="M208" s="293">
        <f t="shared" si="257"/>
        <v>158</v>
      </c>
      <c r="N208" s="293">
        <v>143</v>
      </c>
      <c r="O208" s="293">
        <v>15</v>
      </c>
      <c r="P208" s="292"/>
      <c r="Q208" s="293">
        <f t="shared" si="258"/>
        <v>6230</v>
      </c>
      <c r="R208" s="293">
        <f t="shared" si="259"/>
        <v>6230</v>
      </c>
      <c r="S208" s="293">
        <v>3500</v>
      </c>
      <c r="T208" s="293">
        <f t="shared" si="260"/>
        <v>2730</v>
      </c>
      <c r="U208" s="293">
        <v>2730</v>
      </c>
      <c r="V208" s="293"/>
      <c r="W208" s="293"/>
      <c r="X208" s="293">
        <f t="shared" si="261"/>
        <v>0</v>
      </c>
      <c r="Y208" s="293"/>
      <c r="Z208" s="293"/>
      <c r="AA208" s="293"/>
      <c r="AB208" s="293">
        <f t="shared" si="262"/>
        <v>0</v>
      </c>
      <c r="AC208" s="293"/>
      <c r="AD208" s="293"/>
      <c r="AE208" s="293">
        <f t="shared" si="263"/>
        <v>0</v>
      </c>
      <c r="AF208" s="293"/>
      <c r="AG208" s="293"/>
      <c r="AH208" s="293">
        <f t="shared" si="264"/>
        <v>0</v>
      </c>
      <c r="AI208" s="293"/>
      <c r="AJ208" s="293"/>
      <c r="AK208" s="293"/>
      <c r="AL208" s="293">
        <f t="shared" si="265"/>
        <v>0</v>
      </c>
      <c r="AM208" s="293"/>
      <c r="AN208" s="293"/>
      <c r="AO208" s="310" t="s">
        <v>522</v>
      </c>
    </row>
    <row r="209" s="262" customFormat="1" customHeight="1" spans="1:41">
      <c r="A209" s="294">
        <v>199</v>
      </c>
      <c r="B209" s="298" t="s">
        <v>523</v>
      </c>
      <c r="C209" s="289" t="s">
        <v>524</v>
      </c>
      <c r="D209" s="293">
        <f t="shared" si="254"/>
        <v>6249</v>
      </c>
      <c r="E209" s="293">
        <f t="shared" si="255"/>
        <v>4534</v>
      </c>
      <c r="F209" s="293">
        <v>4131</v>
      </c>
      <c r="G209" s="293"/>
      <c r="H209" s="293"/>
      <c r="I209" s="293"/>
      <c r="J209" s="293">
        <v>403</v>
      </c>
      <c r="K209" s="293">
        <f t="shared" si="256"/>
        <v>845</v>
      </c>
      <c r="L209" s="292">
        <v>830</v>
      </c>
      <c r="M209" s="293">
        <f t="shared" si="257"/>
        <v>15</v>
      </c>
      <c r="N209" s="293"/>
      <c r="O209" s="293">
        <v>15</v>
      </c>
      <c r="P209" s="292"/>
      <c r="Q209" s="293">
        <f t="shared" si="258"/>
        <v>870</v>
      </c>
      <c r="R209" s="293">
        <f t="shared" si="259"/>
        <v>870</v>
      </c>
      <c r="S209" s="293">
        <v>450</v>
      </c>
      <c r="T209" s="293">
        <f t="shared" si="260"/>
        <v>420</v>
      </c>
      <c r="U209" s="293">
        <v>270</v>
      </c>
      <c r="V209" s="293">
        <v>150</v>
      </c>
      <c r="W209" s="293"/>
      <c r="X209" s="293">
        <f t="shared" si="261"/>
        <v>0</v>
      </c>
      <c r="Y209" s="293"/>
      <c r="Z209" s="293"/>
      <c r="AA209" s="293"/>
      <c r="AB209" s="293">
        <f t="shared" si="262"/>
        <v>0</v>
      </c>
      <c r="AC209" s="293"/>
      <c r="AD209" s="293"/>
      <c r="AE209" s="293">
        <f t="shared" si="263"/>
        <v>0</v>
      </c>
      <c r="AF209" s="293"/>
      <c r="AG209" s="293"/>
      <c r="AH209" s="293">
        <f t="shared" si="264"/>
        <v>0</v>
      </c>
      <c r="AI209" s="293"/>
      <c r="AJ209" s="293"/>
      <c r="AK209" s="293"/>
      <c r="AL209" s="293">
        <f t="shared" si="265"/>
        <v>0</v>
      </c>
      <c r="AM209" s="293"/>
      <c r="AN209" s="293"/>
      <c r="AO209" s="310" t="s">
        <v>525</v>
      </c>
    </row>
    <row r="210" s="262" customFormat="1" ht="22" customHeight="1" spans="1:41">
      <c r="A210" s="294">
        <v>200</v>
      </c>
      <c r="B210" s="298" t="s">
        <v>526</v>
      </c>
      <c r="C210" s="289" t="s">
        <v>527</v>
      </c>
      <c r="D210" s="293">
        <f t="shared" si="254"/>
        <v>3672</v>
      </c>
      <c r="E210" s="293">
        <f t="shared" si="255"/>
        <v>477</v>
      </c>
      <c r="F210" s="293">
        <v>477</v>
      </c>
      <c r="G210" s="293"/>
      <c r="H210" s="293"/>
      <c r="I210" s="293"/>
      <c r="J210" s="293"/>
      <c r="K210" s="293">
        <f t="shared" si="256"/>
        <v>135</v>
      </c>
      <c r="L210" s="292">
        <v>120</v>
      </c>
      <c r="M210" s="293">
        <f t="shared" si="257"/>
        <v>15</v>
      </c>
      <c r="N210" s="293"/>
      <c r="O210" s="293">
        <v>15</v>
      </c>
      <c r="P210" s="292"/>
      <c r="Q210" s="293">
        <f t="shared" si="258"/>
        <v>3060</v>
      </c>
      <c r="R210" s="293">
        <f t="shared" si="259"/>
        <v>3060</v>
      </c>
      <c r="S210" s="293">
        <v>2580</v>
      </c>
      <c r="T210" s="293">
        <f t="shared" si="260"/>
        <v>480</v>
      </c>
      <c r="U210" s="293">
        <v>480</v>
      </c>
      <c r="V210" s="293"/>
      <c r="W210" s="293"/>
      <c r="X210" s="293">
        <f t="shared" si="261"/>
        <v>0</v>
      </c>
      <c r="Y210" s="293"/>
      <c r="Z210" s="293"/>
      <c r="AA210" s="293"/>
      <c r="AB210" s="293">
        <f t="shared" si="262"/>
        <v>0</v>
      </c>
      <c r="AC210" s="293"/>
      <c r="AD210" s="293"/>
      <c r="AE210" s="293">
        <f t="shared" si="263"/>
        <v>0</v>
      </c>
      <c r="AF210" s="293"/>
      <c r="AG210" s="293"/>
      <c r="AH210" s="293">
        <f t="shared" si="264"/>
        <v>0</v>
      </c>
      <c r="AI210" s="293"/>
      <c r="AJ210" s="293"/>
      <c r="AK210" s="293"/>
      <c r="AL210" s="293">
        <f t="shared" si="265"/>
        <v>0</v>
      </c>
      <c r="AM210" s="293"/>
      <c r="AN210" s="293"/>
      <c r="AO210" s="310" t="s">
        <v>528</v>
      </c>
    </row>
    <row r="211" s="262" customFormat="1" customHeight="1" spans="1:41">
      <c r="A211" s="294">
        <v>201</v>
      </c>
      <c r="B211" s="296" t="s">
        <v>529</v>
      </c>
      <c r="C211" s="311"/>
      <c r="D211" s="293">
        <f t="shared" si="254"/>
        <v>0</v>
      </c>
      <c r="E211" s="293">
        <f t="shared" si="255"/>
        <v>0</v>
      </c>
      <c r="F211" s="293">
        <f t="shared" ref="F211:J211" si="278">SUM(F212:F216)</f>
        <v>0</v>
      </c>
      <c r="G211" s="293">
        <f t="shared" si="278"/>
        <v>0</v>
      </c>
      <c r="H211" s="293">
        <f t="shared" si="278"/>
        <v>0</v>
      </c>
      <c r="I211" s="293">
        <f t="shared" si="278"/>
        <v>0</v>
      </c>
      <c r="J211" s="293">
        <f t="shared" si="278"/>
        <v>0</v>
      </c>
      <c r="K211" s="293">
        <f t="shared" si="256"/>
        <v>0</v>
      </c>
      <c r="L211" s="292">
        <f t="shared" ref="L211:P211" si="279">SUM(L212:L216)</f>
        <v>0</v>
      </c>
      <c r="M211" s="293">
        <f t="shared" si="257"/>
        <v>0</v>
      </c>
      <c r="N211" s="293">
        <f t="shared" si="279"/>
        <v>0</v>
      </c>
      <c r="O211" s="293">
        <f t="shared" si="279"/>
        <v>0</v>
      </c>
      <c r="P211" s="292">
        <f t="shared" si="279"/>
        <v>0</v>
      </c>
      <c r="Q211" s="293">
        <f t="shared" si="258"/>
        <v>0</v>
      </c>
      <c r="R211" s="293">
        <f t="shared" si="259"/>
        <v>0</v>
      </c>
      <c r="S211" s="293">
        <f t="shared" ref="S211:W211" si="280">SUM(S212:S216)</f>
        <v>0</v>
      </c>
      <c r="T211" s="293">
        <f t="shared" si="260"/>
        <v>0</v>
      </c>
      <c r="U211" s="293">
        <f t="shared" si="280"/>
        <v>0</v>
      </c>
      <c r="V211" s="293">
        <f t="shared" si="280"/>
        <v>0</v>
      </c>
      <c r="W211" s="293">
        <f t="shared" si="280"/>
        <v>0</v>
      </c>
      <c r="X211" s="293">
        <f t="shared" si="261"/>
        <v>0</v>
      </c>
      <c r="Y211" s="293">
        <f t="shared" ref="Y211:AA211" si="281">SUM(Y212:Y216)</f>
        <v>0</v>
      </c>
      <c r="Z211" s="293">
        <f t="shared" si="281"/>
        <v>0</v>
      </c>
      <c r="AA211" s="293">
        <f t="shared" si="281"/>
        <v>0</v>
      </c>
      <c r="AB211" s="293">
        <f t="shared" si="262"/>
        <v>0</v>
      </c>
      <c r="AC211" s="293">
        <f t="shared" ref="AC211:AG211" si="282">SUM(AC212:AC216)</f>
        <v>0</v>
      </c>
      <c r="AD211" s="293">
        <f t="shared" si="282"/>
        <v>0</v>
      </c>
      <c r="AE211" s="293">
        <f t="shared" si="263"/>
        <v>0</v>
      </c>
      <c r="AF211" s="293">
        <f t="shared" si="282"/>
        <v>0</v>
      </c>
      <c r="AG211" s="293">
        <f t="shared" si="282"/>
        <v>0</v>
      </c>
      <c r="AH211" s="293">
        <f t="shared" si="264"/>
        <v>0</v>
      </c>
      <c r="AI211" s="293">
        <f t="shared" ref="AI211:AK211" si="283">SUM(AI212:AI216)</f>
        <v>0</v>
      </c>
      <c r="AJ211" s="293">
        <f t="shared" si="283"/>
        <v>0</v>
      </c>
      <c r="AK211" s="293">
        <f t="shared" si="283"/>
        <v>0</v>
      </c>
      <c r="AL211" s="293">
        <f t="shared" si="265"/>
        <v>0</v>
      </c>
      <c r="AM211" s="293">
        <f>SUM(AM212:AM216)</f>
        <v>0</v>
      </c>
      <c r="AN211" s="293">
        <f>SUM(AN212:AN216)</f>
        <v>0</v>
      </c>
      <c r="AO211" s="289"/>
    </row>
    <row r="212" s="262" customFormat="1" customHeight="1" spans="1:41">
      <c r="A212" s="294">
        <v>202</v>
      </c>
      <c r="B212" s="298" t="s">
        <v>530</v>
      </c>
      <c r="C212" s="311"/>
      <c r="D212" s="293">
        <f t="shared" si="254"/>
        <v>0</v>
      </c>
      <c r="E212" s="293">
        <f t="shared" si="255"/>
        <v>0</v>
      </c>
      <c r="F212" s="312"/>
      <c r="G212" s="312"/>
      <c r="H212" s="312"/>
      <c r="I212" s="312"/>
      <c r="J212" s="312"/>
      <c r="K212" s="293">
        <f t="shared" si="256"/>
        <v>0</v>
      </c>
      <c r="L212" s="313"/>
      <c r="M212" s="293">
        <f t="shared" si="257"/>
        <v>0</v>
      </c>
      <c r="N212" s="314"/>
      <c r="O212" s="314"/>
      <c r="P212" s="313"/>
      <c r="Q212" s="293">
        <f t="shared" si="258"/>
        <v>0</v>
      </c>
      <c r="R212" s="293">
        <f t="shared" si="259"/>
        <v>0</v>
      </c>
      <c r="S212" s="312"/>
      <c r="T212" s="293">
        <f t="shared" si="260"/>
        <v>0</v>
      </c>
      <c r="U212" s="312"/>
      <c r="V212" s="312"/>
      <c r="W212" s="312"/>
      <c r="X212" s="293">
        <f t="shared" si="261"/>
        <v>0</v>
      </c>
      <c r="Y212" s="312"/>
      <c r="Z212" s="312"/>
      <c r="AA212" s="312"/>
      <c r="AB212" s="293">
        <f t="shared" si="262"/>
        <v>0</v>
      </c>
      <c r="AC212" s="312"/>
      <c r="AD212" s="312"/>
      <c r="AE212" s="293">
        <f t="shared" si="263"/>
        <v>0</v>
      </c>
      <c r="AF212" s="312"/>
      <c r="AG212" s="312"/>
      <c r="AH212" s="293">
        <f t="shared" si="264"/>
        <v>0</v>
      </c>
      <c r="AI212" s="312"/>
      <c r="AJ212" s="312"/>
      <c r="AK212" s="312"/>
      <c r="AL212" s="293">
        <f t="shared" si="265"/>
        <v>0</v>
      </c>
      <c r="AM212" s="312"/>
      <c r="AN212" s="312"/>
      <c r="AO212" s="289"/>
    </row>
    <row r="213" s="262" customFormat="1" customHeight="1" spans="1:41">
      <c r="A213" s="294">
        <v>203</v>
      </c>
      <c r="B213" s="298" t="s">
        <v>531</v>
      </c>
      <c r="C213" s="311"/>
      <c r="D213" s="293">
        <f t="shared" si="254"/>
        <v>0</v>
      </c>
      <c r="E213" s="293">
        <f t="shared" si="255"/>
        <v>0</v>
      </c>
      <c r="F213" s="312"/>
      <c r="G213" s="312"/>
      <c r="H213" s="312"/>
      <c r="I213" s="312"/>
      <c r="J213" s="312"/>
      <c r="K213" s="293">
        <f t="shared" si="256"/>
        <v>0</v>
      </c>
      <c r="L213" s="313"/>
      <c r="M213" s="293">
        <f t="shared" si="257"/>
        <v>0</v>
      </c>
      <c r="N213" s="314"/>
      <c r="O213" s="314"/>
      <c r="P213" s="313"/>
      <c r="Q213" s="293">
        <f t="shared" si="258"/>
        <v>0</v>
      </c>
      <c r="R213" s="293">
        <f t="shared" si="259"/>
        <v>0</v>
      </c>
      <c r="S213" s="312"/>
      <c r="T213" s="293">
        <f t="shared" si="260"/>
        <v>0</v>
      </c>
      <c r="U213" s="312"/>
      <c r="V213" s="312"/>
      <c r="W213" s="312"/>
      <c r="X213" s="293">
        <f t="shared" si="261"/>
        <v>0</v>
      </c>
      <c r="Y213" s="312"/>
      <c r="Z213" s="312"/>
      <c r="AA213" s="312"/>
      <c r="AB213" s="293">
        <f t="shared" si="262"/>
        <v>0</v>
      </c>
      <c r="AC213" s="312"/>
      <c r="AD213" s="312"/>
      <c r="AE213" s="293">
        <f t="shared" si="263"/>
        <v>0</v>
      </c>
      <c r="AF213" s="312"/>
      <c r="AG213" s="312"/>
      <c r="AH213" s="293">
        <f t="shared" si="264"/>
        <v>0</v>
      </c>
      <c r="AI213" s="312"/>
      <c r="AJ213" s="312"/>
      <c r="AK213" s="312"/>
      <c r="AL213" s="293">
        <f t="shared" si="265"/>
        <v>0</v>
      </c>
      <c r="AM213" s="312"/>
      <c r="AN213" s="312"/>
      <c r="AO213" s="289"/>
    </row>
    <row r="214" s="262" customFormat="1" ht="18" customHeight="1" spans="1:41">
      <c r="A214" s="294">
        <v>204</v>
      </c>
      <c r="B214" s="298" t="s">
        <v>532</v>
      </c>
      <c r="C214" s="311"/>
      <c r="D214" s="293">
        <f t="shared" si="254"/>
        <v>0</v>
      </c>
      <c r="E214" s="293">
        <f t="shared" si="255"/>
        <v>0</v>
      </c>
      <c r="F214" s="312"/>
      <c r="G214" s="312"/>
      <c r="H214" s="312"/>
      <c r="I214" s="312"/>
      <c r="J214" s="312"/>
      <c r="K214" s="293">
        <f t="shared" si="256"/>
        <v>0</v>
      </c>
      <c r="L214" s="313"/>
      <c r="M214" s="293">
        <f t="shared" si="257"/>
        <v>0</v>
      </c>
      <c r="N214" s="314"/>
      <c r="O214" s="314"/>
      <c r="P214" s="313"/>
      <c r="Q214" s="293">
        <f t="shared" si="258"/>
        <v>0</v>
      </c>
      <c r="R214" s="293">
        <f t="shared" si="259"/>
        <v>0</v>
      </c>
      <c r="S214" s="312"/>
      <c r="T214" s="293">
        <f t="shared" si="260"/>
        <v>0</v>
      </c>
      <c r="U214" s="312"/>
      <c r="V214" s="312"/>
      <c r="W214" s="312"/>
      <c r="X214" s="293">
        <f t="shared" si="261"/>
        <v>0</v>
      </c>
      <c r="Y214" s="312"/>
      <c r="Z214" s="312"/>
      <c r="AA214" s="312"/>
      <c r="AB214" s="293">
        <f t="shared" si="262"/>
        <v>0</v>
      </c>
      <c r="AC214" s="312"/>
      <c r="AD214" s="312"/>
      <c r="AE214" s="293">
        <f t="shared" si="263"/>
        <v>0</v>
      </c>
      <c r="AF214" s="312"/>
      <c r="AG214" s="312"/>
      <c r="AH214" s="293">
        <f t="shared" si="264"/>
        <v>0</v>
      </c>
      <c r="AI214" s="312"/>
      <c r="AJ214" s="312"/>
      <c r="AK214" s="312"/>
      <c r="AL214" s="293">
        <f t="shared" si="265"/>
        <v>0</v>
      </c>
      <c r="AM214" s="312"/>
      <c r="AN214" s="312"/>
      <c r="AO214" s="289"/>
    </row>
    <row r="215" s="262" customFormat="1" customHeight="1" spans="1:41">
      <c r="A215" s="294">
        <v>205</v>
      </c>
      <c r="B215" s="298" t="s">
        <v>533</v>
      </c>
      <c r="C215" s="311"/>
      <c r="D215" s="293">
        <f t="shared" si="254"/>
        <v>0</v>
      </c>
      <c r="E215" s="293">
        <f t="shared" si="255"/>
        <v>0</v>
      </c>
      <c r="F215" s="312"/>
      <c r="G215" s="312"/>
      <c r="H215" s="312"/>
      <c r="I215" s="312"/>
      <c r="J215" s="312"/>
      <c r="K215" s="293">
        <f t="shared" si="256"/>
        <v>0</v>
      </c>
      <c r="L215" s="313"/>
      <c r="M215" s="293">
        <f t="shared" si="257"/>
        <v>0</v>
      </c>
      <c r="N215" s="314"/>
      <c r="O215" s="314"/>
      <c r="P215" s="313"/>
      <c r="Q215" s="293">
        <f t="shared" si="258"/>
        <v>0</v>
      </c>
      <c r="R215" s="293">
        <f t="shared" si="259"/>
        <v>0</v>
      </c>
      <c r="S215" s="312"/>
      <c r="T215" s="293">
        <f t="shared" si="260"/>
        <v>0</v>
      </c>
      <c r="U215" s="312"/>
      <c r="V215" s="312"/>
      <c r="W215" s="312"/>
      <c r="X215" s="293">
        <f t="shared" si="261"/>
        <v>0</v>
      </c>
      <c r="Y215" s="312"/>
      <c r="Z215" s="312"/>
      <c r="AA215" s="312"/>
      <c r="AB215" s="293">
        <f t="shared" si="262"/>
        <v>0</v>
      </c>
      <c r="AC215" s="312"/>
      <c r="AD215" s="312"/>
      <c r="AE215" s="293">
        <f t="shared" si="263"/>
        <v>0</v>
      </c>
      <c r="AF215" s="312"/>
      <c r="AG215" s="312"/>
      <c r="AH215" s="293">
        <f t="shared" si="264"/>
        <v>0</v>
      </c>
      <c r="AI215" s="312"/>
      <c r="AJ215" s="312"/>
      <c r="AK215" s="312"/>
      <c r="AL215" s="293">
        <f t="shared" si="265"/>
        <v>0</v>
      </c>
      <c r="AM215" s="312"/>
      <c r="AN215" s="312"/>
      <c r="AO215" s="289"/>
    </row>
    <row r="216" s="262" customFormat="1" customHeight="1" spans="1:41">
      <c r="A216" s="294">
        <v>206</v>
      </c>
      <c r="B216" s="296" t="s">
        <v>534</v>
      </c>
      <c r="C216" s="311"/>
      <c r="D216" s="293">
        <f t="shared" si="254"/>
        <v>0</v>
      </c>
      <c r="E216" s="293">
        <f t="shared" si="255"/>
        <v>0</v>
      </c>
      <c r="F216" s="312"/>
      <c r="G216" s="312"/>
      <c r="H216" s="312"/>
      <c r="I216" s="312"/>
      <c r="J216" s="312"/>
      <c r="K216" s="293">
        <f t="shared" si="256"/>
        <v>0</v>
      </c>
      <c r="L216" s="313"/>
      <c r="M216" s="293">
        <f t="shared" si="257"/>
        <v>0</v>
      </c>
      <c r="N216" s="314"/>
      <c r="O216" s="314"/>
      <c r="P216" s="313"/>
      <c r="Q216" s="293">
        <f t="shared" si="258"/>
        <v>0</v>
      </c>
      <c r="R216" s="293">
        <f t="shared" si="259"/>
        <v>0</v>
      </c>
      <c r="S216" s="312"/>
      <c r="T216" s="293">
        <f t="shared" si="260"/>
        <v>0</v>
      </c>
      <c r="U216" s="312"/>
      <c r="V216" s="312"/>
      <c r="W216" s="312"/>
      <c r="X216" s="293">
        <f t="shared" si="261"/>
        <v>0</v>
      </c>
      <c r="Y216" s="312"/>
      <c r="Z216" s="312"/>
      <c r="AA216" s="312"/>
      <c r="AB216" s="293">
        <f t="shared" si="262"/>
        <v>0</v>
      </c>
      <c r="AC216" s="312"/>
      <c r="AD216" s="312"/>
      <c r="AE216" s="293">
        <f t="shared" si="263"/>
        <v>0</v>
      </c>
      <c r="AF216" s="312"/>
      <c r="AG216" s="312"/>
      <c r="AH216" s="293">
        <f t="shared" si="264"/>
        <v>0</v>
      </c>
      <c r="AI216" s="312"/>
      <c r="AJ216" s="312"/>
      <c r="AK216" s="312"/>
      <c r="AL216" s="293">
        <f t="shared" si="265"/>
        <v>0</v>
      </c>
      <c r="AM216" s="312"/>
      <c r="AN216" s="312"/>
      <c r="AO216" s="289"/>
    </row>
    <row r="217" s="262" customFormat="1" ht="23" customHeight="1" spans="1:41">
      <c r="A217" s="294">
        <v>207</v>
      </c>
      <c r="B217" s="296" t="s">
        <v>535</v>
      </c>
      <c r="C217" s="289" t="s">
        <v>536</v>
      </c>
      <c r="D217" s="293">
        <f t="shared" si="254"/>
        <v>6437</v>
      </c>
      <c r="E217" s="293">
        <f t="shared" si="255"/>
        <v>2252</v>
      </c>
      <c r="F217" s="293">
        <v>2252</v>
      </c>
      <c r="G217" s="293"/>
      <c r="H217" s="293"/>
      <c r="I217" s="293"/>
      <c r="J217" s="293"/>
      <c r="K217" s="293">
        <f t="shared" si="256"/>
        <v>465</v>
      </c>
      <c r="L217" s="292">
        <v>450</v>
      </c>
      <c r="M217" s="293">
        <f t="shared" si="257"/>
        <v>15</v>
      </c>
      <c r="N217" s="293"/>
      <c r="O217" s="293">
        <v>15</v>
      </c>
      <c r="P217" s="292"/>
      <c r="Q217" s="293">
        <f t="shared" si="258"/>
        <v>3720</v>
      </c>
      <c r="R217" s="293">
        <f t="shared" si="259"/>
        <v>3720</v>
      </c>
      <c r="S217" s="293">
        <v>3090</v>
      </c>
      <c r="T217" s="293">
        <f t="shared" si="260"/>
        <v>630</v>
      </c>
      <c r="U217" s="293">
        <v>420</v>
      </c>
      <c r="V217" s="293">
        <v>210</v>
      </c>
      <c r="W217" s="293"/>
      <c r="X217" s="293">
        <f t="shared" si="261"/>
        <v>0</v>
      </c>
      <c r="Y217" s="293"/>
      <c r="Z217" s="293"/>
      <c r="AA217" s="293"/>
      <c r="AB217" s="293">
        <f t="shared" si="262"/>
        <v>0</v>
      </c>
      <c r="AC217" s="293"/>
      <c r="AD217" s="293"/>
      <c r="AE217" s="293">
        <f t="shared" si="263"/>
        <v>0</v>
      </c>
      <c r="AF217" s="293"/>
      <c r="AG217" s="293"/>
      <c r="AH217" s="293">
        <f t="shared" si="264"/>
        <v>0</v>
      </c>
      <c r="AI217" s="293"/>
      <c r="AJ217" s="293"/>
      <c r="AK217" s="293"/>
      <c r="AL217" s="293">
        <f t="shared" si="265"/>
        <v>0</v>
      </c>
      <c r="AM217" s="293"/>
      <c r="AN217" s="293"/>
      <c r="AO217" s="310" t="s">
        <v>537</v>
      </c>
    </row>
    <row r="218" s="262" customFormat="1" customHeight="1" spans="1:41">
      <c r="A218" s="294">
        <v>208</v>
      </c>
      <c r="B218" s="296" t="s">
        <v>538</v>
      </c>
      <c r="C218" s="311"/>
      <c r="D218" s="293">
        <f t="shared" si="254"/>
        <v>0</v>
      </c>
      <c r="E218" s="293">
        <f t="shared" si="255"/>
        <v>0</v>
      </c>
      <c r="F218" s="312"/>
      <c r="G218" s="312"/>
      <c r="H218" s="312"/>
      <c r="I218" s="312"/>
      <c r="J218" s="312"/>
      <c r="K218" s="293">
        <f t="shared" si="256"/>
        <v>0</v>
      </c>
      <c r="L218" s="313"/>
      <c r="M218" s="293">
        <f t="shared" si="257"/>
        <v>0</v>
      </c>
      <c r="N218" s="314"/>
      <c r="O218" s="314"/>
      <c r="P218" s="313"/>
      <c r="Q218" s="293">
        <f t="shared" si="258"/>
        <v>0</v>
      </c>
      <c r="R218" s="293">
        <f t="shared" si="259"/>
        <v>0</v>
      </c>
      <c r="S218" s="312"/>
      <c r="T218" s="293">
        <f t="shared" si="260"/>
        <v>0</v>
      </c>
      <c r="U218" s="312"/>
      <c r="V218" s="312"/>
      <c r="W218" s="312"/>
      <c r="X218" s="293">
        <f t="shared" si="261"/>
        <v>0</v>
      </c>
      <c r="Y218" s="312"/>
      <c r="Z218" s="312"/>
      <c r="AA218" s="312"/>
      <c r="AB218" s="293">
        <f t="shared" si="262"/>
        <v>0</v>
      </c>
      <c r="AC218" s="312"/>
      <c r="AD218" s="312"/>
      <c r="AE218" s="293">
        <f t="shared" si="263"/>
        <v>0</v>
      </c>
      <c r="AF218" s="312"/>
      <c r="AG218" s="312"/>
      <c r="AH218" s="293">
        <f t="shared" si="264"/>
        <v>0</v>
      </c>
      <c r="AI218" s="312"/>
      <c r="AJ218" s="312"/>
      <c r="AK218" s="312"/>
      <c r="AL218" s="293">
        <f t="shared" si="265"/>
        <v>0</v>
      </c>
      <c r="AM218" s="312"/>
      <c r="AN218" s="312"/>
      <c r="AO218" s="289"/>
    </row>
    <row r="219" s="262" customFormat="1" customHeight="1" spans="1:41">
      <c r="A219" s="294">
        <v>209</v>
      </c>
      <c r="B219" s="296" t="s">
        <v>539</v>
      </c>
      <c r="C219" s="311"/>
      <c r="D219" s="293">
        <f t="shared" si="254"/>
        <v>0</v>
      </c>
      <c r="E219" s="293">
        <f t="shared" si="255"/>
        <v>0</v>
      </c>
      <c r="F219" s="312"/>
      <c r="G219" s="312"/>
      <c r="H219" s="312"/>
      <c r="I219" s="312"/>
      <c r="J219" s="312"/>
      <c r="K219" s="293">
        <f t="shared" si="256"/>
        <v>0</v>
      </c>
      <c r="L219" s="313"/>
      <c r="M219" s="293">
        <f t="shared" si="257"/>
        <v>0</v>
      </c>
      <c r="N219" s="314"/>
      <c r="O219" s="314"/>
      <c r="P219" s="313"/>
      <c r="Q219" s="293">
        <f t="shared" si="258"/>
        <v>0</v>
      </c>
      <c r="R219" s="293">
        <f t="shared" si="259"/>
        <v>0</v>
      </c>
      <c r="S219" s="312"/>
      <c r="T219" s="293">
        <f t="shared" si="260"/>
        <v>0</v>
      </c>
      <c r="U219" s="312"/>
      <c r="V219" s="312"/>
      <c r="W219" s="312"/>
      <c r="X219" s="293">
        <f t="shared" si="261"/>
        <v>0</v>
      </c>
      <c r="Y219" s="312"/>
      <c r="Z219" s="312"/>
      <c r="AA219" s="312"/>
      <c r="AB219" s="293">
        <f t="shared" si="262"/>
        <v>0</v>
      </c>
      <c r="AC219" s="312"/>
      <c r="AD219" s="312"/>
      <c r="AE219" s="293">
        <f t="shared" si="263"/>
        <v>0</v>
      </c>
      <c r="AF219" s="312"/>
      <c r="AG219" s="312"/>
      <c r="AH219" s="293">
        <f t="shared" si="264"/>
        <v>0</v>
      </c>
      <c r="AI219" s="312"/>
      <c r="AJ219" s="312"/>
      <c r="AK219" s="312"/>
      <c r="AL219" s="293">
        <f t="shared" si="265"/>
        <v>0</v>
      </c>
      <c r="AM219" s="312"/>
      <c r="AN219" s="312"/>
      <c r="AO219" s="289"/>
    </row>
    <row r="220" s="262" customFormat="1" customHeight="1" spans="1:41">
      <c r="A220" s="294">
        <v>210</v>
      </c>
      <c r="B220" s="296" t="s">
        <v>540</v>
      </c>
      <c r="C220" s="311"/>
      <c r="D220" s="293">
        <f t="shared" si="254"/>
        <v>35230</v>
      </c>
      <c r="E220" s="293">
        <f t="shared" si="255"/>
        <v>0</v>
      </c>
      <c r="F220" s="312"/>
      <c r="G220" s="312"/>
      <c r="H220" s="312"/>
      <c r="I220" s="312"/>
      <c r="J220" s="312"/>
      <c r="K220" s="293">
        <f t="shared" si="256"/>
        <v>0</v>
      </c>
      <c r="L220" s="313"/>
      <c r="M220" s="293">
        <f t="shared" si="257"/>
        <v>0</v>
      </c>
      <c r="N220" s="314"/>
      <c r="O220" s="314"/>
      <c r="P220" s="313"/>
      <c r="Q220" s="293">
        <f t="shared" si="258"/>
        <v>35230</v>
      </c>
      <c r="R220" s="293">
        <f t="shared" si="259"/>
        <v>0</v>
      </c>
      <c r="S220" s="312"/>
      <c r="T220" s="293">
        <f t="shared" si="260"/>
        <v>0</v>
      </c>
      <c r="U220" s="312"/>
      <c r="V220" s="312"/>
      <c r="W220" s="312">
        <v>35230</v>
      </c>
      <c r="X220" s="293">
        <f t="shared" si="261"/>
        <v>0</v>
      </c>
      <c r="Y220" s="312"/>
      <c r="Z220" s="312"/>
      <c r="AA220" s="312"/>
      <c r="AB220" s="293">
        <f t="shared" si="262"/>
        <v>0</v>
      </c>
      <c r="AC220" s="312"/>
      <c r="AD220" s="312"/>
      <c r="AE220" s="293">
        <f t="shared" si="263"/>
        <v>0</v>
      </c>
      <c r="AF220" s="312"/>
      <c r="AG220" s="312"/>
      <c r="AH220" s="293">
        <f t="shared" si="264"/>
        <v>0</v>
      </c>
      <c r="AI220" s="312"/>
      <c r="AJ220" s="312"/>
      <c r="AK220" s="312"/>
      <c r="AL220" s="293">
        <f t="shared" si="265"/>
        <v>0</v>
      </c>
      <c r="AM220" s="312"/>
      <c r="AN220" s="312"/>
      <c r="AO220" s="289"/>
    </row>
    <row r="221" s="262" customFormat="1" customHeight="1" spans="1:41">
      <c r="A221" s="294">
        <v>211</v>
      </c>
      <c r="B221" s="295" t="s">
        <v>541</v>
      </c>
      <c r="C221" s="311"/>
      <c r="D221" s="293">
        <f t="shared" si="254"/>
        <v>507791</v>
      </c>
      <c r="E221" s="293">
        <f t="shared" si="255"/>
        <v>126174</v>
      </c>
      <c r="F221" s="293">
        <f t="shared" ref="F221:J221" si="284">F222+F229+F235+F241+F244+F245</f>
        <v>118704</v>
      </c>
      <c r="G221" s="293">
        <f t="shared" si="284"/>
        <v>0</v>
      </c>
      <c r="H221" s="293">
        <f t="shared" si="284"/>
        <v>0</v>
      </c>
      <c r="I221" s="293">
        <f t="shared" si="284"/>
        <v>0</v>
      </c>
      <c r="J221" s="293">
        <f t="shared" si="284"/>
        <v>7470</v>
      </c>
      <c r="K221" s="293">
        <f t="shared" si="256"/>
        <v>8271</v>
      </c>
      <c r="L221" s="292">
        <f t="shared" ref="L221:P221" si="285">L222+L229+L235+L241+L244+L245</f>
        <v>6730</v>
      </c>
      <c r="M221" s="293">
        <f t="shared" si="257"/>
        <v>1411</v>
      </c>
      <c r="N221" s="293">
        <f t="shared" si="285"/>
        <v>1196</v>
      </c>
      <c r="O221" s="293">
        <f t="shared" si="285"/>
        <v>215</v>
      </c>
      <c r="P221" s="292">
        <f t="shared" si="285"/>
        <v>130</v>
      </c>
      <c r="Q221" s="293">
        <f t="shared" si="258"/>
        <v>370346</v>
      </c>
      <c r="R221" s="293">
        <f t="shared" si="259"/>
        <v>9636</v>
      </c>
      <c r="S221" s="293">
        <f t="shared" ref="S221:W221" si="286">S222+S229+S235+S241+S244+S245</f>
        <v>7081</v>
      </c>
      <c r="T221" s="293">
        <f t="shared" si="260"/>
        <v>2555</v>
      </c>
      <c r="U221" s="293">
        <f t="shared" si="286"/>
        <v>450</v>
      </c>
      <c r="V221" s="293">
        <f t="shared" si="286"/>
        <v>2105</v>
      </c>
      <c r="W221" s="293">
        <f t="shared" si="286"/>
        <v>360710</v>
      </c>
      <c r="X221" s="293">
        <f t="shared" si="261"/>
        <v>3000</v>
      </c>
      <c r="Y221" s="293">
        <f t="shared" ref="Y221:AA221" si="287">Y222+Y229+Y235+Y241+Y244+Y245</f>
        <v>0</v>
      </c>
      <c r="Z221" s="293">
        <f t="shared" si="287"/>
        <v>0</v>
      </c>
      <c r="AA221" s="293">
        <f t="shared" si="287"/>
        <v>3000</v>
      </c>
      <c r="AB221" s="293">
        <f t="shared" si="262"/>
        <v>0</v>
      </c>
      <c r="AC221" s="293">
        <f t="shared" ref="AC221:AG221" si="288">AC222+AC229+AC235+AC241+AC244+AC245</f>
        <v>0</v>
      </c>
      <c r="AD221" s="293">
        <f t="shared" si="288"/>
        <v>0</v>
      </c>
      <c r="AE221" s="293">
        <f t="shared" si="263"/>
        <v>0</v>
      </c>
      <c r="AF221" s="293">
        <f t="shared" si="288"/>
        <v>0</v>
      </c>
      <c r="AG221" s="293">
        <f t="shared" si="288"/>
        <v>0</v>
      </c>
      <c r="AH221" s="293">
        <f t="shared" si="264"/>
        <v>0</v>
      </c>
      <c r="AI221" s="293">
        <f t="shared" ref="AI221:AK221" si="289">AI222+AI229+AI235+AI241+AI244+AI245</f>
        <v>0</v>
      </c>
      <c r="AJ221" s="293">
        <f t="shared" si="289"/>
        <v>0</v>
      </c>
      <c r="AK221" s="293">
        <f t="shared" si="289"/>
        <v>0</v>
      </c>
      <c r="AL221" s="293">
        <f t="shared" si="265"/>
        <v>0</v>
      </c>
      <c r="AM221" s="293">
        <f>AM222+AM229+AM235+AM241+AM244+AM245</f>
        <v>0</v>
      </c>
      <c r="AN221" s="293">
        <f>AN222+AN229+AN235+AN241+AN244+AN245</f>
        <v>0</v>
      </c>
      <c r="AO221" s="289"/>
    </row>
    <row r="222" s="262" customFormat="1" customHeight="1" spans="1:41">
      <c r="A222" s="294">
        <v>212</v>
      </c>
      <c r="B222" s="283" t="s">
        <v>542</v>
      </c>
      <c r="C222" s="311"/>
      <c r="D222" s="293">
        <f t="shared" si="254"/>
        <v>10852</v>
      </c>
      <c r="E222" s="293">
        <f t="shared" si="255"/>
        <v>7554</v>
      </c>
      <c r="F222" s="293">
        <f t="shared" ref="F222:J222" si="290">SUM(F223:F228)</f>
        <v>7554</v>
      </c>
      <c r="G222" s="293">
        <f t="shared" si="290"/>
        <v>0</v>
      </c>
      <c r="H222" s="293">
        <f t="shared" si="290"/>
        <v>0</v>
      </c>
      <c r="I222" s="293">
        <f t="shared" si="290"/>
        <v>0</v>
      </c>
      <c r="J222" s="293">
        <f t="shared" si="290"/>
        <v>0</v>
      </c>
      <c r="K222" s="293">
        <f t="shared" si="256"/>
        <v>1488</v>
      </c>
      <c r="L222" s="292">
        <f t="shared" ref="L222:P222" si="291">SUM(L223:L228)</f>
        <v>1060</v>
      </c>
      <c r="M222" s="293">
        <f t="shared" si="257"/>
        <v>408</v>
      </c>
      <c r="N222" s="293">
        <f t="shared" si="291"/>
        <v>343</v>
      </c>
      <c r="O222" s="293">
        <f t="shared" si="291"/>
        <v>65</v>
      </c>
      <c r="P222" s="292">
        <f t="shared" si="291"/>
        <v>20</v>
      </c>
      <c r="Q222" s="293">
        <f t="shared" si="258"/>
        <v>1810</v>
      </c>
      <c r="R222" s="293">
        <f t="shared" si="259"/>
        <v>1810</v>
      </c>
      <c r="S222" s="293">
        <f t="shared" ref="S222:W222" si="292">SUM(S223:S228)</f>
        <v>1810</v>
      </c>
      <c r="T222" s="293">
        <f t="shared" si="260"/>
        <v>0</v>
      </c>
      <c r="U222" s="293">
        <f t="shared" si="292"/>
        <v>0</v>
      </c>
      <c r="V222" s="293">
        <f t="shared" si="292"/>
        <v>0</v>
      </c>
      <c r="W222" s="293">
        <f t="shared" si="292"/>
        <v>0</v>
      </c>
      <c r="X222" s="293">
        <f t="shared" si="261"/>
        <v>0</v>
      </c>
      <c r="Y222" s="293">
        <f t="shared" ref="Y222:AA222" si="293">SUM(Y223:Y228)</f>
        <v>0</v>
      </c>
      <c r="Z222" s="293">
        <f t="shared" si="293"/>
        <v>0</v>
      </c>
      <c r="AA222" s="293">
        <f t="shared" si="293"/>
        <v>0</v>
      </c>
      <c r="AB222" s="293">
        <f t="shared" si="262"/>
        <v>0</v>
      </c>
      <c r="AC222" s="293">
        <f t="shared" ref="AC222:AG222" si="294">SUM(AC223:AC228)</f>
        <v>0</v>
      </c>
      <c r="AD222" s="293">
        <f t="shared" si="294"/>
        <v>0</v>
      </c>
      <c r="AE222" s="293">
        <f t="shared" si="263"/>
        <v>0</v>
      </c>
      <c r="AF222" s="293">
        <f t="shared" si="294"/>
        <v>0</v>
      </c>
      <c r="AG222" s="293">
        <f t="shared" si="294"/>
        <v>0</v>
      </c>
      <c r="AH222" s="293">
        <f t="shared" si="264"/>
        <v>0</v>
      </c>
      <c r="AI222" s="293">
        <f t="shared" ref="AI222:AK222" si="295">SUM(AI223:AI228)</f>
        <v>0</v>
      </c>
      <c r="AJ222" s="293">
        <f t="shared" si="295"/>
        <v>0</v>
      </c>
      <c r="AK222" s="293">
        <f t="shared" si="295"/>
        <v>0</v>
      </c>
      <c r="AL222" s="293">
        <f t="shared" si="265"/>
        <v>0</v>
      </c>
      <c r="AM222" s="293">
        <f>SUM(AM223:AM228)</f>
        <v>0</v>
      </c>
      <c r="AN222" s="293">
        <f>SUM(AN223:AN228)</f>
        <v>0</v>
      </c>
      <c r="AO222" s="289"/>
    </row>
    <row r="223" s="262" customFormat="1" customHeight="1" spans="1:41">
      <c r="A223" s="294">
        <v>213</v>
      </c>
      <c r="B223" s="298" t="s">
        <v>543</v>
      </c>
      <c r="C223" s="289" t="s">
        <v>544</v>
      </c>
      <c r="D223" s="293">
        <f t="shared" si="254"/>
        <v>4949</v>
      </c>
      <c r="E223" s="293">
        <f t="shared" si="255"/>
        <v>3762</v>
      </c>
      <c r="F223" s="293">
        <v>3762</v>
      </c>
      <c r="G223" s="293"/>
      <c r="H223" s="293"/>
      <c r="I223" s="293"/>
      <c r="J223" s="293"/>
      <c r="K223" s="293">
        <f t="shared" si="256"/>
        <v>687</v>
      </c>
      <c r="L223" s="292">
        <v>540</v>
      </c>
      <c r="M223" s="293">
        <f t="shared" si="257"/>
        <v>127</v>
      </c>
      <c r="N223" s="293">
        <v>112</v>
      </c>
      <c r="O223" s="293">
        <v>15</v>
      </c>
      <c r="P223" s="292">
        <v>20</v>
      </c>
      <c r="Q223" s="293">
        <f t="shared" si="258"/>
        <v>500</v>
      </c>
      <c r="R223" s="293">
        <f t="shared" si="259"/>
        <v>500</v>
      </c>
      <c r="S223" s="293">
        <v>500</v>
      </c>
      <c r="T223" s="293">
        <f t="shared" si="260"/>
        <v>0</v>
      </c>
      <c r="U223" s="293"/>
      <c r="V223" s="293"/>
      <c r="W223" s="293"/>
      <c r="X223" s="293">
        <f t="shared" si="261"/>
        <v>0</v>
      </c>
      <c r="Y223" s="293"/>
      <c r="Z223" s="293"/>
      <c r="AA223" s="293"/>
      <c r="AB223" s="293">
        <f t="shared" si="262"/>
        <v>0</v>
      </c>
      <c r="AC223" s="293"/>
      <c r="AD223" s="293"/>
      <c r="AE223" s="293">
        <f t="shared" si="263"/>
        <v>0</v>
      </c>
      <c r="AF223" s="293"/>
      <c r="AG223" s="293"/>
      <c r="AH223" s="293">
        <f t="shared" si="264"/>
        <v>0</v>
      </c>
      <c r="AI223" s="293"/>
      <c r="AJ223" s="293"/>
      <c r="AK223" s="293"/>
      <c r="AL223" s="293">
        <f t="shared" si="265"/>
        <v>0</v>
      </c>
      <c r="AM223" s="293"/>
      <c r="AN223" s="293"/>
      <c r="AO223" s="310" t="s">
        <v>545</v>
      </c>
    </row>
    <row r="224" s="262" customFormat="1" customHeight="1" spans="1:41">
      <c r="A224" s="294">
        <v>214</v>
      </c>
      <c r="B224" s="298" t="s">
        <v>546</v>
      </c>
      <c r="C224" s="289" t="s">
        <v>547</v>
      </c>
      <c r="D224" s="293">
        <f t="shared" si="254"/>
        <v>836</v>
      </c>
      <c r="E224" s="293">
        <f t="shared" si="255"/>
        <v>571</v>
      </c>
      <c r="F224" s="293">
        <v>571</v>
      </c>
      <c r="G224" s="293"/>
      <c r="H224" s="293"/>
      <c r="I224" s="293"/>
      <c r="J224" s="293"/>
      <c r="K224" s="293">
        <f t="shared" si="256"/>
        <v>165</v>
      </c>
      <c r="L224" s="292">
        <v>90</v>
      </c>
      <c r="M224" s="293">
        <f t="shared" si="257"/>
        <v>75</v>
      </c>
      <c r="N224" s="293">
        <v>70</v>
      </c>
      <c r="O224" s="293">
        <v>5</v>
      </c>
      <c r="P224" s="292"/>
      <c r="Q224" s="293">
        <f t="shared" si="258"/>
        <v>100</v>
      </c>
      <c r="R224" s="293">
        <f t="shared" si="259"/>
        <v>100</v>
      </c>
      <c r="S224" s="293">
        <v>100</v>
      </c>
      <c r="T224" s="293">
        <f t="shared" si="260"/>
        <v>0</v>
      </c>
      <c r="U224" s="293"/>
      <c r="V224" s="293"/>
      <c r="W224" s="293"/>
      <c r="X224" s="293">
        <f t="shared" si="261"/>
        <v>0</v>
      </c>
      <c r="Y224" s="293"/>
      <c r="Z224" s="293"/>
      <c r="AA224" s="293"/>
      <c r="AB224" s="293">
        <f t="shared" si="262"/>
        <v>0</v>
      </c>
      <c r="AC224" s="293"/>
      <c r="AD224" s="293"/>
      <c r="AE224" s="293">
        <f t="shared" si="263"/>
        <v>0</v>
      </c>
      <c r="AF224" s="293"/>
      <c r="AG224" s="293"/>
      <c r="AH224" s="293">
        <f t="shared" si="264"/>
        <v>0</v>
      </c>
      <c r="AI224" s="293"/>
      <c r="AJ224" s="293"/>
      <c r="AK224" s="293"/>
      <c r="AL224" s="293">
        <f t="shared" si="265"/>
        <v>0</v>
      </c>
      <c r="AM224" s="293"/>
      <c r="AN224" s="293"/>
      <c r="AO224" s="310" t="s">
        <v>548</v>
      </c>
    </row>
    <row r="225" s="262" customFormat="1" ht="32.4" spans="1:41">
      <c r="A225" s="294">
        <v>215</v>
      </c>
      <c r="B225" s="298" t="s">
        <v>549</v>
      </c>
      <c r="C225" s="289" t="s">
        <v>550</v>
      </c>
      <c r="D225" s="293">
        <f t="shared" si="254"/>
        <v>646</v>
      </c>
      <c r="E225" s="293">
        <f t="shared" si="255"/>
        <v>381</v>
      </c>
      <c r="F225" s="293">
        <v>381</v>
      </c>
      <c r="G225" s="293"/>
      <c r="H225" s="293"/>
      <c r="I225" s="293"/>
      <c r="J225" s="293"/>
      <c r="K225" s="293">
        <f t="shared" si="256"/>
        <v>115</v>
      </c>
      <c r="L225" s="292">
        <v>50</v>
      </c>
      <c r="M225" s="293">
        <f t="shared" si="257"/>
        <v>65</v>
      </c>
      <c r="N225" s="293">
        <v>50</v>
      </c>
      <c r="O225" s="293">
        <v>15</v>
      </c>
      <c r="P225" s="292"/>
      <c r="Q225" s="293">
        <f t="shared" si="258"/>
        <v>150</v>
      </c>
      <c r="R225" s="293">
        <f t="shared" si="259"/>
        <v>150</v>
      </c>
      <c r="S225" s="293">
        <v>150</v>
      </c>
      <c r="T225" s="293">
        <f t="shared" si="260"/>
        <v>0</v>
      </c>
      <c r="U225" s="293"/>
      <c r="V225" s="293"/>
      <c r="W225" s="293"/>
      <c r="X225" s="293">
        <f t="shared" si="261"/>
        <v>0</v>
      </c>
      <c r="Y225" s="293"/>
      <c r="Z225" s="293"/>
      <c r="AA225" s="293"/>
      <c r="AB225" s="293">
        <f t="shared" si="262"/>
        <v>0</v>
      </c>
      <c r="AC225" s="293"/>
      <c r="AD225" s="293"/>
      <c r="AE225" s="293">
        <f t="shared" si="263"/>
        <v>0</v>
      </c>
      <c r="AF225" s="293"/>
      <c r="AG225" s="293"/>
      <c r="AH225" s="293">
        <f t="shared" si="264"/>
        <v>0</v>
      </c>
      <c r="AI225" s="293"/>
      <c r="AJ225" s="293"/>
      <c r="AK225" s="293"/>
      <c r="AL225" s="293">
        <f t="shared" si="265"/>
        <v>0</v>
      </c>
      <c r="AM225" s="293"/>
      <c r="AN225" s="293"/>
      <c r="AO225" s="310" t="s">
        <v>551</v>
      </c>
    </row>
    <row r="226" s="262" customFormat="1" customHeight="1" spans="1:41">
      <c r="A226" s="294">
        <v>216</v>
      </c>
      <c r="B226" s="298" t="s">
        <v>552</v>
      </c>
      <c r="C226" s="289" t="s">
        <v>553</v>
      </c>
      <c r="D226" s="293">
        <f t="shared" si="254"/>
        <v>1597</v>
      </c>
      <c r="E226" s="293">
        <f t="shared" si="255"/>
        <v>1146</v>
      </c>
      <c r="F226" s="293">
        <v>1146</v>
      </c>
      <c r="G226" s="293"/>
      <c r="H226" s="293"/>
      <c r="I226" s="293"/>
      <c r="J226" s="293"/>
      <c r="K226" s="293">
        <f t="shared" si="256"/>
        <v>231</v>
      </c>
      <c r="L226" s="292">
        <v>140</v>
      </c>
      <c r="M226" s="293">
        <f t="shared" si="257"/>
        <v>91</v>
      </c>
      <c r="N226" s="293">
        <v>76</v>
      </c>
      <c r="O226" s="293">
        <v>15</v>
      </c>
      <c r="P226" s="292"/>
      <c r="Q226" s="293">
        <f t="shared" si="258"/>
        <v>220</v>
      </c>
      <c r="R226" s="293">
        <f t="shared" si="259"/>
        <v>220</v>
      </c>
      <c r="S226" s="293">
        <v>220</v>
      </c>
      <c r="T226" s="293">
        <f t="shared" si="260"/>
        <v>0</v>
      </c>
      <c r="U226" s="293"/>
      <c r="V226" s="293"/>
      <c r="W226" s="293"/>
      <c r="X226" s="293">
        <f t="shared" si="261"/>
        <v>0</v>
      </c>
      <c r="Y226" s="293"/>
      <c r="Z226" s="293"/>
      <c r="AA226" s="293"/>
      <c r="AB226" s="293">
        <f t="shared" si="262"/>
        <v>0</v>
      </c>
      <c r="AC226" s="293"/>
      <c r="AD226" s="293"/>
      <c r="AE226" s="293">
        <f t="shared" si="263"/>
        <v>0</v>
      </c>
      <c r="AF226" s="293"/>
      <c r="AG226" s="293"/>
      <c r="AH226" s="293">
        <f t="shared" si="264"/>
        <v>0</v>
      </c>
      <c r="AI226" s="293"/>
      <c r="AJ226" s="293"/>
      <c r="AK226" s="293"/>
      <c r="AL226" s="293">
        <f t="shared" si="265"/>
        <v>0</v>
      </c>
      <c r="AM226" s="293"/>
      <c r="AN226" s="293"/>
      <c r="AO226" s="310" t="s">
        <v>554</v>
      </c>
    </row>
    <row r="227" s="262" customFormat="1" customHeight="1" spans="1:41">
      <c r="A227" s="294">
        <v>217</v>
      </c>
      <c r="B227" s="298" t="s">
        <v>555</v>
      </c>
      <c r="C227" s="289" t="s">
        <v>556</v>
      </c>
      <c r="D227" s="293">
        <f t="shared" si="254"/>
        <v>2824</v>
      </c>
      <c r="E227" s="293">
        <f t="shared" si="255"/>
        <v>1694</v>
      </c>
      <c r="F227" s="293">
        <v>1694</v>
      </c>
      <c r="G227" s="293"/>
      <c r="H227" s="293"/>
      <c r="I227" s="293"/>
      <c r="J227" s="293"/>
      <c r="K227" s="293">
        <f t="shared" si="256"/>
        <v>290</v>
      </c>
      <c r="L227" s="292">
        <v>240</v>
      </c>
      <c r="M227" s="293">
        <f t="shared" si="257"/>
        <v>50</v>
      </c>
      <c r="N227" s="293">
        <v>35</v>
      </c>
      <c r="O227" s="293">
        <v>15</v>
      </c>
      <c r="P227" s="292"/>
      <c r="Q227" s="293">
        <f t="shared" si="258"/>
        <v>840</v>
      </c>
      <c r="R227" s="293">
        <f t="shared" si="259"/>
        <v>840</v>
      </c>
      <c r="S227" s="293">
        <v>840</v>
      </c>
      <c r="T227" s="293">
        <f t="shared" si="260"/>
        <v>0</v>
      </c>
      <c r="U227" s="293"/>
      <c r="V227" s="293"/>
      <c r="W227" s="293"/>
      <c r="X227" s="293">
        <f t="shared" si="261"/>
        <v>0</v>
      </c>
      <c r="Y227" s="293"/>
      <c r="Z227" s="293"/>
      <c r="AA227" s="293"/>
      <c r="AB227" s="293">
        <f t="shared" si="262"/>
        <v>0</v>
      </c>
      <c r="AC227" s="293"/>
      <c r="AD227" s="293"/>
      <c r="AE227" s="293">
        <f t="shared" si="263"/>
        <v>0</v>
      </c>
      <c r="AF227" s="293"/>
      <c r="AG227" s="293"/>
      <c r="AH227" s="293">
        <f t="shared" si="264"/>
        <v>0</v>
      </c>
      <c r="AI227" s="293"/>
      <c r="AJ227" s="293"/>
      <c r="AK227" s="293"/>
      <c r="AL227" s="293">
        <f t="shared" si="265"/>
        <v>0</v>
      </c>
      <c r="AM227" s="293"/>
      <c r="AN227" s="293"/>
      <c r="AO227" s="310" t="s">
        <v>557</v>
      </c>
    </row>
    <row r="228" s="262" customFormat="1" customHeight="1" spans="1:41">
      <c r="A228" s="294">
        <v>218</v>
      </c>
      <c r="B228" s="298" t="s">
        <v>558</v>
      </c>
      <c r="C228" s="311"/>
      <c r="D228" s="293">
        <f t="shared" si="254"/>
        <v>0</v>
      </c>
      <c r="E228" s="293">
        <f t="shared" si="255"/>
        <v>0</v>
      </c>
      <c r="F228" s="314"/>
      <c r="G228" s="312"/>
      <c r="H228" s="312"/>
      <c r="I228" s="312"/>
      <c r="J228" s="312"/>
      <c r="K228" s="293">
        <f t="shared" si="256"/>
        <v>0</v>
      </c>
      <c r="L228" s="313"/>
      <c r="M228" s="293">
        <f t="shared" si="257"/>
        <v>0</v>
      </c>
      <c r="N228" s="314"/>
      <c r="O228" s="314"/>
      <c r="P228" s="313"/>
      <c r="Q228" s="293">
        <f t="shared" si="258"/>
        <v>0</v>
      </c>
      <c r="R228" s="293">
        <f t="shared" si="259"/>
        <v>0</v>
      </c>
      <c r="S228" s="312"/>
      <c r="T228" s="293">
        <f t="shared" si="260"/>
        <v>0</v>
      </c>
      <c r="U228" s="312"/>
      <c r="V228" s="312"/>
      <c r="W228" s="312"/>
      <c r="X228" s="293">
        <f t="shared" si="261"/>
        <v>0</v>
      </c>
      <c r="Y228" s="312"/>
      <c r="Z228" s="312"/>
      <c r="AA228" s="312"/>
      <c r="AB228" s="293">
        <f t="shared" si="262"/>
        <v>0</v>
      </c>
      <c r="AC228" s="312"/>
      <c r="AD228" s="312"/>
      <c r="AE228" s="293">
        <f t="shared" si="263"/>
        <v>0</v>
      </c>
      <c r="AF228" s="312"/>
      <c r="AG228" s="312"/>
      <c r="AH228" s="293">
        <f t="shared" si="264"/>
        <v>0</v>
      </c>
      <c r="AI228" s="312"/>
      <c r="AJ228" s="312"/>
      <c r="AK228" s="312"/>
      <c r="AL228" s="293">
        <f t="shared" si="265"/>
        <v>0</v>
      </c>
      <c r="AM228" s="312"/>
      <c r="AN228" s="312"/>
      <c r="AO228" s="289"/>
    </row>
    <row r="229" s="262" customFormat="1" customHeight="1" spans="1:41">
      <c r="A229" s="294">
        <v>219</v>
      </c>
      <c r="B229" s="283" t="s">
        <v>559</v>
      </c>
      <c r="C229" s="311"/>
      <c r="D229" s="293">
        <f t="shared" si="254"/>
        <v>35012</v>
      </c>
      <c r="E229" s="293">
        <f t="shared" si="255"/>
        <v>26698</v>
      </c>
      <c r="F229" s="293">
        <f t="shared" ref="F229:J229" si="296">SUM(F230:F234)</f>
        <v>26228</v>
      </c>
      <c r="G229" s="293">
        <f t="shared" si="296"/>
        <v>0</v>
      </c>
      <c r="H229" s="293">
        <f t="shared" si="296"/>
        <v>0</v>
      </c>
      <c r="I229" s="293">
        <f t="shared" si="296"/>
        <v>0</v>
      </c>
      <c r="J229" s="293">
        <f t="shared" si="296"/>
        <v>470</v>
      </c>
      <c r="K229" s="293">
        <f t="shared" si="256"/>
        <v>5284</v>
      </c>
      <c r="L229" s="292">
        <f t="shared" ref="L229:P229" si="297">SUM(L230:L234)</f>
        <v>4660</v>
      </c>
      <c r="M229" s="293">
        <f t="shared" si="257"/>
        <v>534</v>
      </c>
      <c r="N229" s="293">
        <f t="shared" si="297"/>
        <v>474</v>
      </c>
      <c r="O229" s="293">
        <f t="shared" si="297"/>
        <v>60</v>
      </c>
      <c r="P229" s="292">
        <f t="shared" si="297"/>
        <v>90</v>
      </c>
      <c r="Q229" s="293">
        <f t="shared" si="258"/>
        <v>3030</v>
      </c>
      <c r="R229" s="293">
        <f t="shared" si="259"/>
        <v>3030</v>
      </c>
      <c r="S229" s="293">
        <f t="shared" ref="S229:W229" si="298">SUM(S230:S234)</f>
        <v>740</v>
      </c>
      <c r="T229" s="293">
        <f t="shared" si="260"/>
        <v>2290</v>
      </c>
      <c r="U229" s="293">
        <f t="shared" si="298"/>
        <v>330</v>
      </c>
      <c r="V229" s="293">
        <f t="shared" si="298"/>
        <v>1960</v>
      </c>
      <c r="W229" s="293">
        <f t="shared" si="298"/>
        <v>0</v>
      </c>
      <c r="X229" s="293">
        <f t="shared" si="261"/>
        <v>0</v>
      </c>
      <c r="Y229" s="293">
        <f t="shared" ref="Y229:AA229" si="299">SUM(Y230:Y234)</f>
        <v>0</v>
      </c>
      <c r="Z229" s="293">
        <f t="shared" si="299"/>
        <v>0</v>
      </c>
      <c r="AA229" s="293">
        <f t="shared" si="299"/>
        <v>0</v>
      </c>
      <c r="AB229" s="293">
        <f t="shared" si="262"/>
        <v>0</v>
      </c>
      <c r="AC229" s="293">
        <f t="shared" ref="AC229:AG229" si="300">SUM(AC230:AC234)</f>
        <v>0</v>
      </c>
      <c r="AD229" s="293">
        <f t="shared" si="300"/>
        <v>0</v>
      </c>
      <c r="AE229" s="293">
        <f t="shared" si="263"/>
        <v>0</v>
      </c>
      <c r="AF229" s="293">
        <f t="shared" si="300"/>
        <v>0</v>
      </c>
      <c r="AG229" s="293">
        <f t="shared" si="300"/>
        <v>0</v>
      </c>
      <c r="AH229" s="293">
        <f t="shared" si="264"/>
        <v>0</v>
      </c>
      <c r="AI229" s="293">
        <f t="shared" ref="AI229:AK229" si="301">SUM(AI230:AI234)</f>
        <v>0</v>
      </c>
      <c r="AJ229" s="293">
        <f t="shared" si="301"/>
        <v>0</v>
      </c>
      <c r="AK229" s="293">
        <f t="shared" si="301"/>
        <v>0</v>
      </c>
      <c r="AL229" s="293">
        <f t="shared" si="265"/>
        <v>0</v>
      </c>
      <c r="AM229" s="293">
        <f>SUM(AM230:AM234)</f>
        <v>0</v>
      </c>
      <c r="AN229" s="293">
        <f>SUM(AN230:AN234)</f>
        <v>0</v>
      </c>
      <c r="AO229" s="289"/>
    </row>
    <row r="230" s="262" customFormat="1" customHeight="1" spans="1:41">
      <c r="A230" s="294">
        <v>220</v>
      </c>
      <c r="B230" s="298" t="s">
        <v>560</v>
      </c>
      <c r="C230" s="289" t="s">
        <v>561</v>
      </c>
      <c r="D230" s="293">
        <f t="shared" si="254"/>
        <v>24453</v>
      </c>
      <c r="E230" s="293">
        <f t="shared" si="255"/>
        <v>19032</v>
      </c>
      <c r="F230" s="293">
        <f>17832+1200</f>
        <v>19032</v>
      </c>
      <c r="G230" s="293"/>
      <c r="H230" s="293"/>
      <c r="I230" s="293"/>
      <c r="J230" s="293"/>
      <c r="K230" s="293">
        <f t="shared" si="256"/>
        <v>3191</v>
      </c>
      <c r="L230" s="292">
        <v>3060</v>
      </c>
      <c r="M230" s="293">
        <f t="shared" si="257"/>
        <v>101</v>
      </c>
      <c r="N230" s="293">
        <v>86</v>
      </c>
      <c r="O230" s="293">
        <v>15</v>
      </c>
      <c r="P230" s="292">
        <v>30</v>
      </c>
      <c r="Q230" s="293">
        <f t="shared" si="258"/>
        <v>2230</v>
      </c>
      <c r="R230" s="293">
        <f t="shared" si="259"/>
        <v>2230</v>
      </c>
      <c r="S230" s="293"/>
      <c r="T230" s="293">
        <f t="shared" si="260"/>
        <v>2230</v>
      </c>
      <c r="U230" s="293">
        <v>330</v>
      </c>
      <c r="V230" s="293">
        <v>1900</v>
      </c>
      <c r="W230" s="293"/>
      <c r="X230" s="293">
        <f t="shared" si="261"/>
        <v>0</v>
      </c>
      <c r="Y230" s="293"/>
      <c r="Z230" s="293"/>
      <c r="AA230" s="293"/>
      <c r="AB230" s="293">
        <f t="shared" si="262"/>
        <v>0</v>
      </c>
      <c r="AC230" s="293"/>
      <c r="AD230" s="293"/>
      <c r="AE230" s="293">
        <f t="shared" si="263"/>
        <v>0</v>
      </c>
      <c r="AF230" s="293"/>
      <c r="AG230" s="293"/>
      <c r="AH230" s="293">
        <f t="shared" si="264"/>
        <v>0</v>
      </c>
      <c r="AI230" s="293"/>
      <c r="AJ230" s="293"/>
      <c r="AK230" s="293"/>
      <c r="AL230" s="293">
        <f t="shared" si="265"/>
        <v>0</v>
      </c>
      <c r="AM230" s="293"/>
      <c r="AN230" s="293"/>
      <c r="AO230" s="310" t="s">
        <v>562</v>
      </c>
    </row>
    <row r="231" s="262" customFormat="1" customHeight="1" spans="1:41">
      <c r="A231" s="294">
        <v>221</v>
      </c>
      <c r="B231" s="298" t="s">
        <v>563</v>
      </c>
      <c r="C231" s="289" t="s">
        <v>564</v>
      </c>
      <c r="D231" s="293">
        <f t="shared" si="254"/>
        <v>2675</v>
      </c>
      <c r="E231" s="293">
        <f t="shared" si="255"/>
        <v>1850</v>
      </c>
      <c r="F231" s="293">
        <v>1850</v>
      </c>
      <c r="G231" s="293"/>
      <c r="H231" s="293"/>
      <c r="I231" s="293"/>
      <c r="J231" s="293"/>
      <c r="K231" s="293">
        <f t="shared" si="256"/>
        <v>375</v>
      </c>
      <c r="L231" s="292">
        <v>330</v>
      </c>
      <c r="M231" s="293">
        <f t="shared" si="257"/>
        <v>15</v>
      </c>
      <c r="N231" s="293"/>
      <c r="O231" s="293">
        <v>15</v>
      </c>
      <c r="P231" s="292">
        <v>30</v>
      </c>
      <c r="Q231" s="293">
        <f t="shared" si="258"/>
        <v>450</v>
      </c>
      <c r="R231" s="293">
        <f t="shared" si="259"/>
        <v>450</v>
      </c>
      <c r="S231" s="293">
        <v>450</v>
      </c>
      <c r="T231" s="293">
        <f t="shared" si="260"/>
        <v>0</v>
      </c>
      <c r="U231" s="293"/>
      <c r="V231" s="293"/>
      <c r="W231" s="293"/>
      <c r="X231" s="293">
        <f t="shared" si="261"/>
        <v>0</v>
      </c>
      <c r="Y231" s="293"/>
      <c r="Z231" s="293"/>
      <c r="AA231" s="293"/>
      <c r="AB231" s="293">
        <f t="shared" si="262"/>
        <v>0</v>
      </c>
      <c r="AC231" s="293"/>
      <c r="AD231" s="293"/>
      <c r="AE231" s="293">
        <f t="shared" si="263"/>
        <v>0</v>
      </c>
      <c r="AF231" s="293"/>
      <c r="AG231" s="293"/>
      <c r="AH231" s="293">
        <f t="shared" si="264"/>
        <v>0</v>
      </c>
      <c r="AI231" s="293"/>
      <c r="AJ231" s="293"/>
      <c r="AK231" s="293"/>
      <c r="AL231" s="293">
        <f t="shared" si="265"/>
        <v>0</v>
      </c>
      <c r="AM231" s="293"/>
      <c r="AN231" s="293"/>
      <c r="AO231" s="310" t="s">
        <v>565</v>
      </c>
    </row>
    <row r="232" s="262" customFormat="1" customHeight="1" spans="1:41">
      <c r="A232" s="294">
        <v>222</v>
      </c>
      <c r="B232" s="298" t="s">
        <v>566</v>
      </c>
      <c r="C232" s="289" t="s">
        <v>567</v>
      </c>
      <c r="D232" s="293">
        <f t="shared" si="254"/>
        <v>6967</v>
      </c>
      <c r="E232" s="293">
        <f t="shared" si="255"/>
        <v>5184</v>
      </c>
      <c r="F232" s="293">
        <f>4054+660</f>
        <v>4714</v>
      </c>
      <c r="G232" s="293"/>
      <c r="H232" s="293"/>
      <c r="I232" s="293"/>
      <c r="J232" s="293">
        <v>470</v>
      </c>
      <c r="K232" s="293">
        <f t="shared" si="256"/>
        <v>1583</v>
      </c>
      <c r="L232" s="292">
        <v>1150</v>
      </c>
      <c r="M232" s="293">
        <f t="shared" si="257"/>
        <v>403</v>
      </c>
      <c r="N232" s="293">
        <v>388</v>
      </c>
      <c r="O232" s="293">
        <v>15</v>
      </c>
      <c r="P232" s="292">
        <v>30</v>
      </c>
      <c r="Q232" s="293">
        <f t="shared" si="258"/>
        <v>200</v>
      </c>
      <c r="R232" s="293">
        <f t="shared" si="259"/>
        <v>200</v>
      </c>
      <c r="S232" s="293">
        <v>140</v>
      </c>
      <c r="T232" s="293">
        <f t="shared" si="260"/>
        <v>60</v>
      </c>
      <c r="U232" s="293"/>
      <c r="V232" s="293">
        <v>60</v>
      </c>
      <c r="W232" s="293"/>
      <c r="X232" s="293">
        <f t="shared" si="261"/>
        <v>0</v>
      </c>
      <c r="Y232" s="293"/>
      <c r="Z232" s="293"/>
      <c r="AA232" s="293"/>
      <c r="AB232" s="293">
        <f t="shared" si="262"/>
        <v>0</v>
      </c>
      <c r="AC232" s="293"/>
      <c r="AD232" s="293"/>
      <c r="AE232" s="293">
        <f t="shared" si="263"/>
        <v>0</v>
      </c>
      <c r="AF232" s="293"/>
      <c r="AG232" s="293"/>
      <c r="AH232" s="293">
        <f t="shared" si="264"/>
        <v>0</v>
      </c>
      <c r="AI232" s="293"/>
      <c r="AJ232" s="293"/>
      <c r="AK232" s="293"/>
      <c r="AL232" s="293">
        <f t="shared" si="265"/>
        <v>0</v>
      </c>
      <c r="AM232" s="293"/>
      <c r="AN232" s="293"/>
      <c r="AO232" s="310" t="s">
        <v>568</v>
      </c>
    </row>
    <row r="233" s="262" customFormat="1" customHeight="1" spans="1:41">
      <c r="A233" s="294">
        <v>223</v>
      </c>
      <c r="B233" s="298" t="s">
        <v>569</v>
      </c>
      <c r="C233" s="289" t="s">
        <v>570</v>
      </c>
      <c r="D233" s="293">
        <f t="shared" si="254"/>
        <v>917</v>
      </c>
      <c r="E233" s="293">
        <f t="shared" si="255"/>
        <v>632</v>
      </c>
      <c r="F233" s="293">
        <v>632</v>
      </c>
      <c r="G233" s="293"/>
      <c r="H233" s="293"/>
      <c r="I233" s="293"/>
      <c r="J233" s="293"/>
      <c r="K233" s="293">
        <f t="shared" si="256"/>
        <v>135</v>
      </c>
      <c r="L233" s="292">
        <v>120</v>
      </c>
      <c r="M233" s="293">
        <f t="shared" si="257"/>
        <v>15</v>
      </c>
      <c r="N233" s="293"/>
      <c r="O233" s="293">
        <v>15</v>
      </c>
      <c r="P233" s="292"/>
      <c r="Q233" s="293">
        <f t="shared" si="258"/>
        <v>150</v>
      </c>
      <c r="R233" s="293">
        <f t="shared" si="259"/>
        <v>150</v>
      </c>
      <c r="S233" s="293">
        <v>150</v>
      </c>
      <c r="T233" s="293">
        <f t="shared" si="260"/>
        <v>0</v>
      </c>
      <c r="U233" s="293"/>
      <c r="V233" s="293"/>
      <c r="W233" s="293"/>
      <c r="X233" s="293">
        <f t="shared" si="261"/>
        <v>0</v>
      </c>
      <c r="Y233" s="293"/>
      <c r="Z233" s="293"/>
      <c r="AA233" s="293"/>
      <c r="AB233" s="293">
        <f t="shared" si="262"/>
        <v>0</v>
      </c>
      <c r="AC233" s="293"/>
      <c r="AD233" s="293"/>
      <c r="AE233" s="293">
        <f t="shared" si="263"/>
        <v>0</v>
      </c>
      <c r="AF233" s="293"/>
      <c r="AG233" s="293"/>
      <c r="AH233" s="293">
        <f t="shared" si="264"/>
        <v>0</v>
      </c>
      <c r="AI233" s="293"/>
      <c r="AJ233" s="293"/>
      <c r="AK233" s="293"/>
      <c r="AL233" s="293">
        <f t="shared" si="265"/>
        <v>0</v>
      </c>
      <c r="AM233" s="293"/>
      <c r="AN233" s="293"/>
      <c r="AO233" s="310" t="s">
        <v>571</v>
      </c>
    </row>
    <row r="234" s="262" customFormat="1" customHeight="1" spans="1:41">
      <c r="A234" s="294">
        <v>224</v>
      </c>
      <c r="B234" s="283" t="s">
        <v>572</v>
      </c>
      <c r="C234" s="311"/>
      <c r="D234" s="293">
        <f t="shared" si="254"/>
        <v>0</v>
      </c>
      <c r="E234" s="293">
        <f t="shared" si="255"/>
        <v>0</v>
      </c>
      <c r="F234" s="314"/>
      <c r="G234" s="312"/>
      <c r="H234" s="312"/>
      <c r="I234" s="312"/>
      <c r="J234" s="312"/>
      <c r="K234" s="293">
        <f t="shared" si="256"/>
        <v>0</v>
      </c>
      <c r="L234" s="313"/>
      <c r="M234" s="293">
        <f t="shared" si="257"/>
        <v>0</v>
      </c>
      <c r="N234" s="314"/>
      <c r="O234" s="314"/>
      <c r="P234" s="313"/>
      <c r="Q234" s="293">
        <f t="shared" si="258"/>
        <v>0</v>
      </c>
      <c r="R234" s="293">
        <f t="shared" si="259"/>
        <v>0</v>
      </c>
      <c r="S234" s="312"/>
      <c r="T234" s="293">
        <f t="shared" si="260"/>
        <v>0</v>
      </c>
      <c r="U234" s="312"/>
      <c r="V234" s="312"/>
      <c r="W234" s="312"/>
      <c r="X234" s="293">
        <f t="shared" si="261"/>
        <v>0</v>
      </c>
      <c r="Y234" s="312"/>
      <c r="Z234" s="312"/>
      <c r="AA234" s="312"/>
      <c r="AB234" s="293">
        <f t="shared" si="262"/>
        <v>0</v>
      </c>
      <c r="AC234" s="312"/>
      <c r="AD234" s="312"/>
      <c r="AE234" s="293">
        <f t="shared" si="263"/>
        <v>0</v>
      </c>
      <c r="AF234" s="312"/>
      <c r="AG234" s="312"/>
      <c r="AH234" s="293">
        <f t="shared" si="264"/>
        <v>0</v>
      </c>
      <c r="AI234" s="312"/>
      <c r="AJ234" s="312"/>
      <c r="AK234" s="312"/>
      <c r="AL234" s="293">
        <f t="shared" si="265"/>
        <v>0</v>
      </c>
      <c r="AM234" s="312"/>
      <c r="AN234" s="312"/>
      <c r="AO234" s="289"/>
    </row>
    <row r="235" s="262" customFormat="1" customHeight="1" spans="1:41">
      <c r="A235" s="294">
        <v>225</v>
      </c>
      <c r="B235" s="283" t="s">
        <v>573</v>
      </c>
      <c r="C235" s="311"/>
      <c r="D235" s="293">
        <f t="shared" si="254"/>
        <v>9597</v>
      </c>
      <c r="E235" s="293">
        <f t="shared" si="255"/>
        <v>3373</v>
      </c>
      <c r="F235" s="293">
        <f t="shared" ref="F235:J235" si="302">SUM(F236:F240)</f>
        <v>3373</v>
      </c>
      <c r="G235" s="293">
        <f t="shared" si="302"/>
        <v>0</v>
      </c>
      <c r="H235" s="293">
        <f t="shared" si="302"/>
        <v>0</v>
      </c>
      <c r="I235" s="293">
        <f t="shared" si="302"/>
        <v>0</v>
      </c>
      <c r="J235" s="293">
        <f t="shared" si="302"/>
        <v>0</v>
      </c>
      <c r="K235" s="293">
        <f t="shared" si="256"/>
        <v>728</v>
      </c>
      <c r="L235" s="292">
        <f t="shared" ref="L235:P235" si="303">SUM(L236:L240)</f>
        <v>530</v>
      </c>
      <c r="M235" s="293">
        <f t="shared" si="257"/>
        <v>198</v>
      </c>
      <c r="N235" s="293">
        <f t="shared" si="303"/>
        <v>153</v>
      </c>
      <c r="O235" s="293">
        <f t="shared" si="303"/>
        <v>45</v>
      </c>
      <c r="P235" s="292">
        <f t="shared" si="303"/>
        <v>0</v>
      </c>
      <c r="Q235" s="293">
        <f t="shared" si="258"/>
        <v>2496</v>
      </c>
      <c r="R235" s="293">
        <f t="shared" si="259"/>
        <v>2496</v>
      </c>
      <c r="S235" s="293">
        <f t="shared" ref="S235:W235" si="304">SUM(S236:S240)</f>
        <v>2231</v>
      </c>
      <c r="T235" s="293">
        <f t="shared" si="260"/>
        <v>265</v>
      </c>
      <c r="U235" s="293">
        <f t="shared" si="304"/>
        <v>120</v>
      </c>
      <c r="V235" s="293">
        <f t="shared" si="304"/>
        <v>145</v>
      </c>
      <c r="W235" s="293">
        <f t="shared" si="304"/>
        <v>0</v>
      </c>
      <c r="X235" s="293">
        <f t="shared" si="261"/>
        <v>3000</v>
      </c>
      <c r="Y235" s="293">
        <f t="shared" ref="Y235:AA235" si="305">SUM(Y236:Y240)</f>
        <v>0</v>
      </c>
      <c r="Z235" s="293">
        <f t="shared" si="305"/>
        <v>0</v>
      </c>
      <c r="AA235" s="293">
        <f t="shared" si="305"/>
        <v>3000</v>
      </c>
      <c r="AB235" s="293">
        <f t="shared" si="262"/>
        <v>0</v>
      </c>
      <c r="AC235" s="293">
        <f t="shared" ref="AC235:AG235" si="306">SUM(AC236:AC240)</f>
        <v>0</v>
      </c>
      <c r="AD235" s="293">
        <f t="shared" si="306"/>
        <v>0</v>
      </c>
      <c r="AE235" s="293">
        <f t="shared" si="263"/>
        <v>0</v>
      </c>
      <c r="AF235" s="293">
        <f t="shared" si="306"/>
        <v>0</v>
      </c>
      <c r="AG235" s="293">
        <f t="shared" si="306"/>
        <v>0</v>
      </c>
      <c r="AH235" s="293">
        <f t="shared" si="264"/>
        <v>0</v>
      </c>
      <c r="AI235" s="293">
        <f t="shared" ref="AI235:AK235" si="307">SUM(AI236:AI240)</f>
        <v>0</v>
      </c>
      <c r="AJ235" s="293">
        <f t="shared" si="307"/>
        <v>0</v>
      </c>
      <c r="AK235" s="293">
        <f t="shared" si="307"/>
        <v>0</v>
      </c>
      <c r="AL235" s="293">
        <f t="shared" si="265"/>
        <v>0</v>
      </c>
      <c r="AM235" s="293">
        <f>SUM(AM236:AM240)</f>
        <v>0</v>
      </c>
      <c r="AN235" s="293">
        <f>SUM(AN236:AN240)</f>
        <v>0</v>
      </c>
      <c r="AO235" s="289"/>
    </row>
    <row r="236" s="262" customFormat="1" ht="43.2" spans="1:41">
      <c r="A236" s="294">
        <v>226</v>
      </c>
      <c r="B236" s="298" t="s">
        <v>574</v>
      </c>
      <c r="C236" s="289" t="s">
        <v>575</v>
      </c>
      <c r="D236" s="293">
        <f t="shared" si="254"/>
        <v>3955</v>
      </c>
      <c r="E236" s="293">
        <f t="shared" si="255"/>
        <v>1941</v>
      </c>
      <c r="F236" s="293">
        <v>1941</v>
      </c>
      <c r="G236" s="293"/>
      <c r="H236" s="293"/>
      <c r="I236" s="293"/>
      <c r="J236" s="293"/>
      <c r="K236" s="293">
        <f t="shared" si="256"/>
        <v>358</v>
      </c>
      <c r="L236" s="292">
        <v>290</v>
      </c>
      <c r="M236" s="293">
        <f t="shared" si="257"/>
        <v>68</v>
      </c>
      <c r="N236" s="293">
        <v>53</v>
      </c>
      <c r="O236" s="293">
        <v>15</v>
      </c>
      <c r="P236" s="292"/>
      <c r="Q236" s="293">
        <f t="shared" si="258"/>
        <v>1656</v>
      </c>
      <c r="R236" s="293">
        <f t="shared" si="259"/>
        <v>1656</v>
      </c>
      <c r="S236" s="293">
        <v>1391</v>
      </c>
      <c r="T236" s="293">
        <f t="shared" si="260"/>
        <v>265</v>
      </c>
      <c r="U236" s="293">
        <v>120</v>
      </c>
      <c r="V236" s="293">
        <v>145</v>
      </c>
      <c r="W236" s="293"/>
      <c r="X236" s="293">
        <f t="shared" si="261"/>
        <v>0</v>
      </c>
      <c r="Y236" s="293"/>
      <c r="Z236" s="293"/>
      <c r="AA236" s="293"/>
      <c r="AB236" s="293">
        <f t="shared" si="262"/>
        <v>0</v>
      </c>
      <c r="AC236" s="293"/>
      <c r="AD236" s="293"/>
      <c r="AE236" s="293">
        <f t="shared" si="263"/>
        <v>0</v>
      </c>
      <c r="AF236" s="293"/>
      <c r="AG236" s="293"/>
      <c r="AH236" s="293">
        <f t="shared" si="264"/>
        <v>0</v>
      </c>
      <c r="AI236" s="293"/>
      <c r="AJ236" s="293"/>
      <c r="AK236" s="293"/>
      <c r="AL236" s="293">
        <f t="shared" si="265"/>
        <v>0</v>
      </c>
      <c r="AM236" s="293"/>
      <c r="AN236" s="293"/>
      <c r="AO236" s="310" t="s">
        <v>576</v>
      </c>
    </row>
    <row r="237" s="262" customFormat="1" ht="23" customHeight="1" spans="1:41">
      <c r="A237" s="294">
        <v>227</v>
      </c>
      <c r="B237" s="298" t="s">
        <v>577</v>
      </c>
      <c r="C237" s="311"/>
      <c r="D237" s="293">
        <f t="shared" si="254"/>
        <v>0</v>
      </c>
      <c r="E237" s="293">
        <f t="shared" si="255"/>
        <v>0</v>
      </c>
      <c r="F237" s="314"/>
      <c r="G237" s="312"/>
      <c r="H237" s="312"/>
      <c r="I237" s="312"/>
      <c r="J237" s="312"/>
      <c r="K237" s="293">
        <f t="shared" si="256"/>
        <v>0</v>
      </c>
      <c r="L237" s="313"/>
      <c r="M237" s="293">
        <f t="shared" si="257"/>
        <v>0</v>
      </c>
      <c r="N237" s="314"/>
      <c r="O237" s="314"/>
      <c r="P237" s="313"/>
      <c r="Q237" s="293">
        <f t="shared" si="258"/>
        <v>0</v>
      </c>
      <c r="R237" s="293">
        <f t="shared" si="259"/>
        <v>0</v>
      </c>
      <c r="S237" s="312"/>
      <c r="T237" s="293">
        <f t="shared" si="260"/>
        <v>0</v>
      </c>
      <c r="U237" s="312"/>
      <c r="V237" s="312"/>
      <c r="W237" s="312"/>
      <c r="X237" s="293">
        <f t="shared" si="261"/>
        <v>0</v>
      </c>
      <c r="Y237" s="312"/>
      <c r="Z237" s="312"/>
      <c r="AA237" s="312"/>
      <c r="AB237" s="293">
        <f t="shared" si="262"/>
        <v>0</v>
      </c>
      <c r="AC237" s="312"/>
      <c r="AD237" s="312"/>
      <c r="AE237" s="293">
        <f t="shared" si="263"/>
        <v>0</v>
      </c>
      <c r="AF237" s="312"/>
      <c r="AG237" s="312"/>
      <c r="AH237" s="293">
        <f t="shared" si="264"/>
        <v>0</v>
      </c>
      <c r="AI237" s="312"/>
      <c r="AJ237" s="312"/>
      <c r="AK237" s="312"/>
      <c r="AL237" s="293">
        <f t="shared" si="265"/>
        <v>0</v>
      </c>
      <c r="AM237" s="312"/>
      <c r="AN237" s="312"/>
      <c r="AO237" s="289"/>
    </row>
    <row r="238" s="262" customFormat="1" customHeight="1" spans="1:41">
      <c r="A238" s="294">
        <v>228</v>
      </c>
      <c r="B238" s="298" t="s">
        <v>578</v>
      </c>
      <c r="C238" s="289" t="s">
        <v>579</v>
      </c>
      <c r="D238" s="293">
        <f t="shared" si="254"/>
        <v>566</v>
      </c>
      <c r="E238" s="293">
        <f t="shared" si="255"/>
        <v>381</v>
      </c>
      <c r="F238" s="293">
        <v>381</v>
      </c>
      <c r="G238" s="293"/>
      <c r="H238" s="293"/>
      <c r="I238" s="293"/>
      <c r="J238" s="293"/>
      <c r="K238" s="293">
        <f t="shared" si="256"/>
        <v>85</v>
      </c>
      <c r="L238" s="292">
        <v>70</v>
      </c>
      <c r="M238" s="293">
        <f t="shared" si="257"/>
        <v>15</v>
      </c>
      <c r="N238" s="293"/>
      <c r="O238" s="293">
        <v>15</v>
      </c>
      <c r="P238" s="292"/>
      <c r="Q238" s="293">
        <f t="shared" si="258"/>
        <v>100</v>
      </c>
      <c r="R238" s="293">
        <f t="shared" si="259"/>
        <v>100</v>
      </c>
      <c r="S238" s="293">
        <v>100</v>
      </c>
      <c r="T238" s="293">
        <f t="shared" si="260"/>
        <v>0</v>
      </c>
      <c r="U238" s="293"/>
      <c r="V238" s="293"/>
      <c r="W238" s="293"/>
      <c r="X238" s="293">
        <f t="shared" si="261"/>
        <v>0</v>
      </c>
      <c r="Y238" s="293"/>
      <c r="Z238" s="293"/>
      <c r="AA238" s="293"/>
      <c r="AB238" s="293">
        <f t="shared" si="262"/>
        <v>0</v>
      </c>
      <c r="AC238" s="293"/>
      <c r="AD238" s="293"/>
      <c r="AE238" s="293">
        <f t="shared" si="263"/>
        <v>0</v>
      </c>
      <c r="AF238" s="293"/>
      <c r="AG238" s="293"/>
      <c r="AH238" s="293">
        <f t="shared" si="264"/>
        <v>0</v>
      </c>
      <c r="AI238" s="293"/>
      <c r="AJ238" s="293"/>
      <c r="AK238" s="293"/>
      <c r="AL238" s="293">
        <f t="shared" si="265"/>
        <v>0</v>
      </c>
      <c r="AM238" s="293"/>
      <c r="AN238" s="293"/>
      <c r="AO238" s="310" t="s">
        <v>580</v>
      </c>
    </row>
    <row r="239" s="262" customFormat="1" customHeight="1" spans="1:41">
      <c r="A239" s="294">
        <v>229</v>
      </c>
      <c r="B239" s="298" t="s">
        <v>581</v>
      </c>
      <c r="C239" s="311"/>
      <c r="D239" s="293">
        <f t="shared" si="254"/>
        <v>100</v>
      </c>
      <c r="E239" s="293">
        <f t="shared" si="255"/>
        <v>0</v>
      </c>
      <c r="F239" s="314"/>
      <c r="G239" s="312"/>
      <c r="H239" s="312"/>
      <c r="I239" s="312"/>
      <c r="J239" s="312"/>
      <c r="K239" s="293">
        <f t="shared" si="256"/>
        <v>0</v>
      </c>
      <c r="L239" s="313"/>
      <c r="M239" s="293">
        <f t="shared" si="257"/>
        <v>0</v>
      </c>
      <c r="N239" s="314"/>
      <c r="O239" s="314"/>
      <c r="P239" s="313"/>
      <c r="Q239" s="293">
        <f t="shared" si="258"/>
        <v>100</v>
      </c>
      <c r="R239" s="293">
        <f t="shared" si="259"/>
        <v>100</v>
      </c>
      <c r="S239" s="312">
        <v>100</v>
      </c>
      <c r="T239" s="293">
        <f t="shared" si="260"/>
        <v>0</v>
      </c>
      <c r="U239" s="312"/>
      <c r="V239" s="312"/>
      <c r="W239" s="312"/>
      <c r="X239" s="293">
        <f t="shared" si="261"/>
        <v>0</v>
      </c>
      <c r="Y239" s="312"/>
      <c r="Z239" s="312"/>
      <c r="AA239" s="312"/>
      <c r="AB239" s="293">
        <f t="shared" si="262"/>
        <v>0</v>
      </c>
      <c r="AC239" s="312"/>
      <c r="AD239" s="312"/>
      <c r="AE239" s="293">
        <f t="shared" si="263"/>
        <v>0</v>
      </c>
      <c r="AF239" s="312"/>
      <c r="AG239" s="312"/>
      <c r="AH239" s="293">
        <f t="shared" si="264"/>
        <v>0</v>
      </c>
      <c r="AI239" s="312"/>
      <c r="AJ239" s="312"/>
      <c r="AK239" s="312"/>
      <c r="AL239" s="293">
        <f t="shared" si="265"/>
        <v>0</v>
      </c>
      <c r="AM239" s="312"/>
      <c r="AN239" s="312"/>
      <c r="AO239" s="289"/>
    </row>
    <row r="240" s="262" customFormat="1" customHeight="1" spans="1:41">
      <c r="A240" s="294">
        <v>230</v>
      </c>
      <c r="B240" s="298" t="s">
        <v>582</v>
      </c>
      <c r="C240" s="289" t="s">
        <v>583</v>
      </c>
      <c r="D240" s="293">
        <f t="shared" si="254"/>
        <v>4976</v>
      </c>
      <c r="E240" s="293">
        <f t="shared" si="255"/>
        <v>1051</v>
      </c>
      <c r="F240" s="293">
        <v>1051</v>
      </c>
      <c r="G240" s="293"/>
      <c r="H240" s="293"/>
      <c r="I240" s="293"/>
      <c r="J240" s="293"/>
      <c r="K240" s="293">
        <f t="shared" si="256"/>
        <v>285</v>
      </c>
      <c r="L240" s="292">
        <v>170</v>
      </c>
      <c r="M240" s="293">
        <f t="shared" si="257"/>
        <v>115</v>
      </c>
      <c r="N240" s="293">
        <v>100</v>
      </c>
      <c r="O240" s="293">
        <v>15</v>
      </c>
      <c r="P240" s="292"/>
      <c r="Q240" s="293">
        <f t="shared" si="258"/>
        <v>640</v>
      </c>
      <c r="R240" s="293">
        <f t="shared" si="259"/>
        <v>640</v>
      </c>
      <c r="S240" s="293">
        <v>640</v>
      </c>
      <c r="T240" s="293">
        <f t="shared" si="260"/>
        <v>0</v>
      </c>
      <c r="U240" s="293"/>
      <c r="V240" s="293"/>
      <c r="W240" s="293"/>
      <c r="X240" s="293">
        <f t="shared" si="261"/>
        <v>3000</v>
      </c>
      <c r="Y240" s="293"/>
      <c r="Z240" s="293"/>
      <c r="AA240" s="293">
        <v>3000</v>
      </c>
      <c r="AB240" s="293">
        <f t="shared" si="262"/>
        <v>0</v>
      </c>
      <c r="AC240" s="293"/>
      <c r="AD240" s="293"/>
      <c r="AE240" s="293">
        <f t="shared" si="263"/>
        <v>0</v>
      </c>
      <c r="AF240" s="293"/>
      <c r="AG240" s="293"/>
      <c r="AH240" s="293">
        <f t="shared" si="264"/>
        <v>0</v>
      </c>
      <c r="AI240" s="293"/>
      <c r="AJ240" s="293"/>
      <c r="AK240" s="293"/>
      <c r="AL240" s="293">
        <f t="shared" si="265"/>
        <v>0</v>
      </c>
      <c r="AM240" s="293"/>
      <c r="AN240" s="293"/>
      <c r="AO240" s="310" t="s">
        <v>584</v>
      </c>
    </row>
    <row r="241" s="262" customFormat="1" customHeight="1" spans="1:41">
      <c r="A241" s="294">
        <v>231</v>
      </c>
      <c r="B241" s="283" t="s">
        <v>585</v>
      </c>
      <c r="C241" s="311"/>
      <c r="D241" s="293">
        <f t="shared" si="254"/>
        <v>64363</v>
      </c>
      <c r="E241" s="293">
        <f t="shared" si="255"/>
        <v>1918</v>
      </c>
      <c r="F241" s="293">
        <f t="shared" ref="F241:J241" si="308">F242+F243</f>
        <v>1918</v>
      </c>
      <c r="G241" s="293">
        <f t="shared" si="308"/>
        <v>0</v>
      </c>
      <c r="H241" s="293">
        <f t="shared" si="308"/>
        <v>0</v>
      </c>
      <c r="I241" s="293">
        <f t="shared" si="308"/>
        <v>0</v>
      </c>
      <c r="J241" s="293">
        <f t="shared" si="308"/>
        <v>0</v>
      </c>
      <c r="K241" s="293">
        <f t="shared" si="256"/>
        <v>445</v>
      </c>
      <c r="L241" s="292">
        <f t="shared" ref="L241:P241" si="309">L242+L243</f>
        <v>250</v>
      </c>
      <c r="M241" s="293">
        <f t="shared" si="257"/>
        <v>175</v>
      </c>
      <c r="N241" s="293">
        <f t="shared" si="309"/>
        <v>160</v>
      </c>
      <c r="O241" s="293">
        <f t="shared" si="309"/>
        <v>15</v>
      </c>
      <c r="P241" s="292">
        <f t="shared" si="309"/>
        <v>20</v>
      </c>
      <c r="Q241" s="293">
        <f t="shared" si="258"/>
        <v>62000</v>
      </c>
      <c r="R241" s="293">
        <f t="shared" si="259"/>
        <v>2000</v>
      </c>
      <c r="S241" s="293">
        <f t="shared" ref="S241:W241" si="310">S242+S243</f>
        <v>2000</v>
      </c>
      <c r="T241" s="293">
        <f t="shared" si="260"/>
        <v>0</v>
      </c>
      <c r="U241" s="293">
        <f t="shared" si="310"/>
        <v>0</v>
      </c>
      <c r="V241" s="293">
        <f t="shared" si="310"/>
        <v>0</v>
      </c>
      <c r="W241" s="293">
        <f t="shared" si="310"/>
        <v>60000</v>
      </c>
      <c r="X241" s="293">
        <f t="shared" si="261"/>
        <v>0</v>
      </c>
      <c r="Y241" s="293">
        <f t="shared" ref="Y241:AA241" si="311">Y242+Y243</f>
        <v>0</v>
      </c>
      <c r="Z241" s="293">
        <f t="shared" si="311"/>
        <v>0</v>
      </c>
      <c r="AA241" s="293">
        <f t="shared" si="311"/>
        <v>0</v>
      </c>
      <c r="AB241" s="293">
        <f t="shared" si="262"/>
        <v>0</v>
      </c>
      <c r="AC241" s="293">
        <f t="shared" ref="AC241:AG241" si="312">AC242+AC243</f>
        <v>0</v>
      </c>
      <c r="AD241" s="293">
        <f t="shared" si="312"/>
        <v>0</v>
      </c>
      <c r="AE241" s="293">
        <f t="shared" si="263"/>
        <v>0</v>
      </c>
      <c r="AF241" s="293">
        <f t="shared" si="312"/>
        <v>0</v>
      </c>
      <c r="AG241" s="293">
        <f t="shared" si="312"/>
        <v>0</v>
      </c>
      <c r="AH241" s="293">
        <f t="shared" si="264"/>
        <v>0</v>
      </c>
      <c r="AI241" s="293">
        <f t="shared" ref="AI241:AK241" si="313">AI242+AI243</f>
        <v>0</v>
      </c>
      <c r="AJ241" s="293">
        <f t="shared" si="313"/>
        <v>0</v>
      </c>
      <c r="AK241" s="293">
        <f t="shared" si="313"/>
        <v>0</v>
      </c>
      <c r="AL241" s="293">
        <f t="shared" si="265"/>
        <v>0</v>
      </c>
      <c r="AM241" s="293">
        <f>AM242+AM243</f>
        <v>0</v>
      </c>
      <c r="AN241" s="293">
        <f>AN242+AN243</f>
        <v>0</v>
      </c>
      <c r="AO241" s="289"/>
    </row>
    <row r="242" s="262" customFormat="1" customHeight="1" spans="1:41">
      <c r="A242" s="294">
        <v>232</v>
      </c>
      <c r="B242" s="298" t="s">
        <v>586</v>
      </c>
      <c r="C242" s="289" t="s">
        <v>587</v>
      </c>
      <c r="D242" s="293">
        <f t="shared" si="254"/>
        <v>4363</v>
      </c>
      <c r="E242" s="293">
        <f t="shared" si="255"/>
        <v>1918</v>
      </c>
      <c r="F242" s="293">
        <v>1918</v>
      </c>
      <c r="G242" s="293"/>
      <c r="H242" s="293"/>
      <c r="I242" s="293"/>
      <c r="J242" s="293"/>
      <c r="K242" s="293">
        <f t="shared" si="256"/>
        <v>445</v>
      </c>
      <c r="L242" s="292">
        <v>250</v>
      </c>
      <c r="M242" s="293">
        <f t="shared" si="257"/>
        <v>175</v>
      </c>
      <c r="N242" s="293">
        <v>160</v>
      </c>
      <c r="O242" s="293">
        <v>15</v>
      </c>
      <c r="P242" s="292">
        <v>20</v>
      </c>
      <c r="Q242" s="293">
        <f t="shared" si="258"/>
        <v>2000</v>
      </c>
      <c r="R242" s="293">
        <f t="shared" si="259"/>
        <v>2000</v>
      </c>
      <c r="S242" s="293">
        <v>2000</v>
      </c>
      <c r="T242" s="293">
        <f t="shared" si="260"/>
        <v>0</v>
      </c>
      <c r="U242" s="293"/>
      <c r="V242" s="293"/>
      <c r="W242" s="293"/>
      <c r="X242" s="293">
        <f t="shared" si="261"/>
        <v>0</v>
      </c>
      <c r="Y242" s="293"/>
      <c r="Z242" s="293"/>
      <c r="AA242" s="293"/>
      <c r="AB242" s="293">
        <f t="shared" si="262"/>
        <v>0</v>
      </c>
      <c r="AC242" s="293"/>
      <c r="AD242" s="293"/>
      <c r="AE242" s="293">
        <f t="shared" si="263"/>
        <v>0</v>
      </c>
      <c r="AF242" s="293"/>
      <c r="AG242" s="293"/>
      <c r="AH242" s="293">
        <f t="shared" si="264"/>
        <v>0</v>
      </c>
      <c r="AI242" s="293"/>
      <c r="AJ242" s="293"/>
      <c r="AK242" s="293"/>
      <c r="AL242" s="293">
        <f t="shared" si="265"/>
        <v>0</v>
      </c>
      <c r="AM242" s="293"/>
      <c r="AN242" s="293"/>
      <c r="AO242" s="310" t="s">
        <v>588</v>
      </c>
    </row>
    <row r="243" s="262" customFormat="1" ht="21" customHeight="1" spans="1:41">
      <c r="A243" s="294">
        <v>233</v>
      </c>
      <c r="B243" s="298" t="s">
        <v>589</v>
      </c>
      <c r="C243" s="311"/>
      <c r="D243" s="293">
        <f t="shared" si="254"/>
        <v>60000</v>
      </c>
      <c r="E243" s="293">
        <f t="shared" si="255"/>
        <v>0</v>
      </c>
      <c r="F243" s="314"/>
      <c r="G243" s="312"/>
      <c r="H243" s="312"/>
      <c r="I243" s="312"/>
      <c r="J243" s="312"/>
      <c r="K243" s="293">
        <f t="shared" si="256"/>
        <v>0</v>
      </c>
      <c r="L243" s="313"/>
      <c r="M243" s="293">
        <f t="shared" si="257"/>
        <v>0</v>
      </c>
      <c r="N243" s="314"/>
      <c r="O243" s="314"/>
      <c r="P243" s="313"/>
      <c r="Q243" s="293">
        <f t="shared" si="258"/>
        <v>60000</v>
      </c>
      <c r="R243" s="293">
        <f t="shared" si="259"/>
        <v>0</v>
      </c>
      <c r="S243" s="312"/>
      <c r="T243" s="293">
        <f t="shared" si="260"/>
        <v>0</v>
      </c>
      <c r="U243" s="312"/>
      <c r="V243" s="312"/>
      <c r="W243" s="312">
        <v>60000</v>
      </c>
      <c r="X243" s="293">
        <f t="shared" si="261"/>
        <v>0</v>
      </c>
      <c r="Y243" s="312"/>
      <c r="Z243" s="312"/>
      <c r="AA243" s="312"/>
      <c r="AB243" s="293">
        <f t="shared" si="262"/>
        <v>0</v>
      </c>
      <c r="AC243" s="312"/>
      <c r="AD243" s="312"/>
      <c r="AE243" s="293">
        <f t="shared" si="263"/>
        <v>0</v>
      </c>
      <c r="AF243" s="312"/>
      <c r="AG243" s="312"/>
      <c r="AH243" s="293">
        <f t="shared" si="264"/>
        <v>0</v>
      </c>
      <c r="AI243" s="312"/>
      <c r="AJ243" s="312"/>
      <c r="AK243" s="312"/>
      <c r="AL243" s="293">
        <f t="shared" si="265"/>
        <v>0</v>
      </c>
      <c r="AM243" s="312"/>
      <c r="AN243" s="312"/>
      <c r="AO243" s="289"/>
    </row>
    <row r="244" s="262" customFormat="1" customHeight="1" spans="1:41">
      <c r="A244" s="294">
        <v>234</v>
      </c>
      <c r="B244" s="296" t="s">
        <v>590</v>
      </c>
      <c r="C244" s="289" t="s">
        <v>591</v>
      </c>
      <c r="D244" s="293">
        <f t="shared" si="254"/>
        <v>1064</v>
      </c>
      <c r="E244" s="293">
        <f t="shared" si="255"/>
        <v>703</v>
      </c>
      <c r="F244" s="293">
        <v>703</v>
      </c>
      <c r="G244" s="293"/>
      <c r="H244" s="293"/>
      <c r="I244" s="293"/>
      <c r="J244" s="293"/>
      <c r="K244" s="293">
        <f t="shared" si="256"/>
        <v>161</v>
      </c>
      <c r="L244" s="292">
        <v>80</v>
      </c>
      <c r="M244" s="293">
        <f t="shared" si="257"/>
        <v>81</v>
      </c>
      <c r="N244" s="293">
        <v>66</v>
      </c>
      <c r="O244" s="293">
        <v>15</v>
      </c>
      <c r="P244" s="292"/>
      <c r="Q244" s="293">
        <f t="shared" si="258"/>
        <v>200</v>
      </c>
      <c r="R244" s="293">
        <f t="shared" si="259"/>
        <v>200</v>
      </c>
      <c r="S244" s="293">
        <v>200</v>
      </c>
      <c r="T244" s="293">
        <f t="shared" si="260"/>
        <v>0</v>
      </c>
      <c r="U244" s="293"/>
      <c r="V244" s="293"/>
      <c r="W244" s="293"/>
      <c r="X244" s="293">
        <f t="shared" si="261"/>
        <v>0</v>
      </c>
      <c r="Y244" s="293"/>
      <c r="Z244" s="293"/>
      <c r="AA244" s="293"/>
      <c r="AB244" s="293">
        <f t="shared" si="262"/>
        <v>0</v>
      </c>
      <c r="AC244" s="293"/>
      <c r="AD244" s="293"/>
      <c r="AE244" s="293">
        <f t="shared" si="263"/>
        <v>0</v>
      </c>
      <c r="AF244" s="293"/>
      <c r="AG244" s="293"/>
      <c r="AH244" s="293">
        <f t="shared" si="264"/>
        <v>0</v>
      </c>
      <c r="AI244" s="293"/>
      <c r="AJ244" s="293"/>
      <c r="AK244" s="293"/>
      <c r="AL244" s="293">
        <f t="shared" si="265"/>
        <v>0</v>
      </c>
      <c r="AM244" s="293"/>
      <c r="AN244" s="293"/>
      <c r="AO244" s="310" t="s">
        <v>592</v>
      </c>
    </row>
    <row r="245" s="262" customFormat="1" customHeight="1" spans="1:41">
      <c r="A245" s="294">
        <v>235</v>
      </c>
      <c r="B245" s="296" t="s">
        <v>593</v>
      </c>
      <c r="C245" s="311"/>
      <c r="D245" s="293">
        <f t="shared" si="254"/>
        <v>386903</v>
      </c>
      <c r="E245" s="293">
        <f t="shared" si="255"/>
        <v>85928</v>
      </c>
      <c r="F245" s="293">
        <f t="shared" ref="F245:J245" si="314">SUM(F246:F253)</f>
        <v>78928</v>
      </c>
      <c r="G245" s="293">
        <f t="shared" si="314"/>
        <v>0</v>
      </c>
      <c r="H245" s="293">
        <f t="shared" si="314"/>
        <v>0</v>
      </c>
      <c r="I245" s="293">
        <f t="shared" si="314"/>
        <v>0</v>
      </c>
      <c r="J245" s="293">
        <f t="shared" si="314"/>
        <v>7000</v>
      </c>
      <c r="K245" s="293">
        <f t="shared" si="256"/>
        <v>165</v>
      </c>
      <c r="L245" s="292">
        <f t="shared" ref="L245:P245" si="315">SUM(L246:L253)</f>
        <v>150</v>
      </c>
      <c r="M245" s="293">
        <f t="shared" si="257"/>
        <v>15</v>
      </c>
      <c r="N245" s="293">
        <f t="shared" si="315"/>
        <v>0</v>
      </c>
      <c r="O245" s="293">
        <f t="shared" si="315"/>
        <v>15</v>
      </c>
      <c r="P245" s="292">
        <f t="shared" si="315"/>
        <v>0</v>
      </c>
      <c r="Q245" s="293">
        <f t="shared" si="258"/>
        <v>300810</v>
      </c>
      <c r="R245" s="293">
        <f t="shared" si="259"/>
        <v>100</v>
      </c>
      <c r="S245" s="293">
        <f t="shared" ref="S245:W245" si="316">SUM(S246:S253)</f>
        <v>100</v>
      </c>
      <c r="T245" s="293">
        <f t="shared" si="260"/>
        <v>0</v>
      </c>
      <c r="U245" s="293">
        <f t="shared" si="316"/>
        <v>0</v>
      </c>
      <c r="V245" s="293">
        <f t="shared" si="316"/>
        <v>0</v>
      </c>
      <c r="W245" s="293">
        <f t="shared" si="316"/>
        <v>300710</v>
      </c>
      <c r="X245" s="293">
        <f t="shared" si="261"/>
        <v>0</v>
      </c>
      <c r="Y245" s="293">
        <f t="shared" ref="Y245:AA245" si="317">SUM(Y246:Y253)</f>
        <v>0</v>
      </c>
      <c r="Z245" s="293">
        <f t="shared" si="317"/>
        <v>0</v>
      </c>
      <c r="AA245" s="293">
        <f t="shared" si="317"/>
        <v>0</v>
      </c>
      <c r="AB245" s="293">
        <f t="shared" si="262"/>
        <v>0</v>
      </c>
      <c r="AC245" s="293">
        <f t="shared" ref="AC245:AG245" si="318">SUM(AC246:AC253)</f>
        <v>0</v>
      </c>
      <c r="AD245" s="293">
        <f t="shared" si="318"/>
        <v>0</v>
      </c>
      <c r="AE245" s="293">
        <f t="shared" si="263"/>
        <v>0</v>
      </c>
      <c r="AF245" s="293">
        <f t="shared" si="318"/>
        <v>0</v>
      </c>
      <c r="AG245" s="293">
        <f t="shared" si="318"/>
        <v>0</v>
      </c>
      <c r="AH245" s="293">
        <f t="shared" si="264"/>
        <v>0</v>
      </c>
      <c r="AI245" s="293">
        <f t="shared" ref="AI245:AK245" si="319">SUM(AI246:AI253)</f>
        <v>0</v>
      </c>
      <c r="AJ245" s="293">
        <f t="shared" si="319"/>
        <v>0</v>
      </c>
      <c r="AK245" s="293">
        <f t="shared" si="319"/>
        <v>0</v>
      </c>
      <c r="AL245" s="293">
        <f t="shared" si="265"/>
        <v>0</v>
      </c>
      <c r="AM245" s="293">
        <f>SUM(AM246:AM253)</f>
        <v>0</v>
      </c>
      <c r="AN245" s="293">
        <f>SUM(AN246:AN253)</f>
        <v>0</v>
      </c>
      <c r="AO245" s="289"/>
    </row>
    <row r="246" s="262" customFormat="1" ht="27" customHeight="1" spans="1:41">
      <c r="A246" s="294">
        <v>236</v>
      </c>
      <c r="B246" s="298" t="s">
        <v>594</v>
      </c>
      <c r="C246" s="289" t="s">
        <v>595</v>
      </c>
      <c r="D246" s="293">
        <f t="shared" si="254"/>
        <v>1007</v>
      </c>
      <c r="E246" s="293">
        <f t="shared" si="255"/>
        <v>742</v>
      </c>
      <c r="F246" s="293">
        <v>742</v>
      </c>
      <c r="G246" s="293"/>
      <c r="H246" s="293"/>
      <c r="I246" s="293"/>
      <c r="J246" s="293"/>
      <c r="K246" s="293">
        <f t="shared" si="256"/>
        <v>165</v>
      </c>
      <c r="L246" s="292">
        <v>150</v>
      </c>
      <c r="M246" s="293">
        <f t="shared" si="257"/>
        <v>15</v>
      </c>
      <c r="N246" s="293"/>
      <c r="O246" s="293">
        <v>15</v>
      </c>
      <c r="P246" s="292"/>
      <c r="Q246" s="293">
        <f t="shared" si="258"/>
        <v>100</v>
      </c>
      <c r="R246" s="293">
        <f t="shared" si="259"/>
        <v>100</v>
      </c>
      <c r="S246" s="293">
        <v>100</v>
      </c>
      <c r="T246" s="293">
        <f t="shared" si="260"/>
        <v>0</v>
      </c>
      <c r="U246" s="293"/>
      <c r="V246" s="293"/>
      <c r="W246" s="293"/>
      <c r="X246" s="293">
        <f t="shared" si="261"/>
        <v>0</v>
      </c>
      <c r="Y246" s="293"/>
      <c r="Z246" s="293"/>
      <c r="AA246" s="293"/>
      <c r="AB246" s="293">
        <f t="shared" si="262"/>
        <v>0</v>
      </c>
      <c r="AC246" s="293"/>
      <c r="AD246" s="293"/>
      <c r="AE246" s="293">
        <f t="shared" si="263"/>
        <v>0</v>
      </c>
      <c r="AF246" s="293"/>
      <c r="AG246" s="293"/>
      <c r="AH246" s="293">
        <f t="shared" si="264"/>
        <v>0</v>
      </c>
      <c r="AI246" s="293"/>
      <c r="AJ246" s="293"/>
      <c r="AK246" s="293"/>
      <c r="AL246" s="293">
        <f t="shared" si="265"/>
        <v>0</v>
      </c>
      <c r="AM246" s="293"/>
      <c r="AN246" s="293"/>
      <c r="AO246" s="310" t="s">
        <v>596</v>
      </c>
    </row>
    <row r="247" s="262" customFormat="1" ht="28" customHeight="1" spans="1:41">
      <c r="A247" s="294">
        <v>237</v>
      </c>
      <c r="B247" s="298" t="s">
        <v>597</v>
      </c>
      <c r="C247" s="311"/>
      <c r="D247" s="293">
        <f t="shared" si="254"/>
        <v>3530</v>
      </c>
      <c r="E247" s="293">
        <f t="shared" si="255"/>
        <v>0</v>
      </c>
      <c r="F247" s="312"/>
      <c r="G247" s="312"/>
      <c r="H247" s="312"/>
      <c r="I247" s="312"/>
      <c r="J247" s="312"/>
      <c r="K247" s="293">
        <f t="shared" si="256"/>
        <v>0</v>
      </c>
      <c r="L247" s="313"/>
      <c r="M247" s="293">
        <f t="shared" si="257"/>
        <v>0</v>
      </c>
      <c r="N247" s="314"/>
      <c r="O247" s="314"/>
      <c r="P247" s="313"/>
      <c r="Q247" s="293">
        <f t="shared" si="258"/>
        <v>3530</v>
      </c>
      <c r="R247" s="293">
        <f t="shared" si="259"/>
        <v>0</v>
      </c>
      <c r="S247" s="312"/>
      <c r="T247" s="293">
        <f t="shared" si="260"/>
        <v>0</v>
      </c>
      <c r="U247" s="312"/>
      <c r="V247" s="312"/>
      <c r="W247" s="312">
        <v>3530</v>
      </c>
      <c r="X247" s="293">
        <f t="shared" si="261"/>
        <v>0</v>
      </c>
      <c r="Y247" s="312"/>
      <c r="Z247" s="312"/>
      <c r="AA247" s="312"/>
      <c r="AB247" s="293">
        <f t="shared" si="262"/>
        <v>0</v>
      </c>
      <c r="AC247" s="312"/>
      <c r="AD247" s="312"/>
      <c r="AE247" s="293">
        <f t="shared" si="263"/>
        <v>0</v>
      </c>
      <c r="AF247" s="312"/>
      <c r="AG247" s="312"/>
      <c r="AH247" s="293">
        <f t="shared" si="264"/>
        <v>0</v>
      </c>
      <c r="AI247" s="312"/>
      <c r="AJ247" s="312"/>
      <c r="AK247" s="312"/>
      <c r="AL247" s="293">
        <f t="shared" si="265"/>
        <v>0</v>
      </c>
      <c r="AM247" s="312"/>
      <c r="AN247" s="312"/>
      <c r="AO247" s="289"/>
    </row>
    <row r="248" s="262" customFormat="1" customHeight="1" spans="1:41">
      <c r="A248" s="294">
        <v>238</v>
      </c>
      <c r="B248" s="298" t="s">
        <v>598</v>
      </c>
      <c r="C248" s="311"/>
      <c r="D248" s="293">
        <f t="shared" si="254"/>
        <v>0</v>
      </c>
      <c r="E248" s="293">
        <f t="shared" si="255"/>
        <v>0</v>
      </c>
      <c r="F248" s="312"/>
      <c r="G248" s="312"/>
      <c r="H248" s="312"/>
      <c r="I248" s="312"/>
      <c r="J248" s="312"/>
      <c r="K248" s="293">
        <f t="shared" si="256"/>
        <v>0</v>
      </c>
      <c r="L248" s="313"/>
      <c r="M248" s="293">
        <f t="shared" si="257"/>
        <v>0</v>
      </c>
      <c r="N248" s="314"/>
      <c r="O248" s="314"/>
      <c r="P248" s="313"/>
      <c r="Q248" s="293">
        <f t="shared" si="258"/>
        <v>0</v>
      </c>
      <c r="R248" s="293">
        <f t="shared" si="259"/>
        <v>0</v>
      </c>
      <c r="S248" s="312"/>
      <c r="T248" s="293">
        <f t="shared" si="260"/>
        <v>0</v>
      </c>
      <c r="U248" s="312"/>
      <c r="V248" s="312"/>
      <c r="W248" s="312"/>
      <c r="X248" s="293">
        <f t="shared" si="261"/>
        <v>0</v>
      </c>
      <c r="Y248" s="312"/>
      <c r="Z248" s="312"/>
      <c r="AA248" s="312"/>
      <c r="AB248" s="293">
        <f t="shared" si="262"/>
        <v>0</v>
      </c>
      <c r="AC248" s="312"/>
      <c r="AD248" s="312"/>
      <c r="AE248" s="293">
        <f t="shared" si="263"/>
        <v>0</v>
      </c>
      <c r="AF248" s="312"/>
      <c r="AG248" s="312"/>
      <c r="AH248" s="293">
        <f t="shared" si="264"/>
        <v>0</v>
      </c>
      <c r="AI248" s="312"/>
      <c r="AJ248" s="312"/>
      <c r="AK248" s="312"/>
      <c r="AL248" s="293">
        <f t="shared" si="265"/>
        <v>0</v>
      </c>
      <c r="AM248" s="312"/>
      <c r="AN248" s="312"/>
      <c r="AO248" s="289"/>
    </row>
    <row r="249" s="262" customFormat="1" ht="24" spans="1:41">
      <c r="A249" s="294">
        <v>239</v>
      </c>
      <c r="B249" s="298" t="s">
        <v>599</v>
      </c>
      <c r="C249" s="311"/>
      <c r="D249" s="293">
        <f t="shared" si="254"/>
        <v>85186</v>
      </c>
      <c r="E249" s="293">
        <f t="shared" si="255"/>
        <v>85186</v>
      </c>
      <c r="F249" s="312">
        <f>48186+30000</f>
        <v>78186</v>
      </c>
      <c r="G249" s="312"/>
      <c r="H249" s="312"/>
      <c r="I249" s="312"/>
      <c r="J249" s="312">
        <v>7000</v>
      </c>
      <c r="K249" s="293">
        <f t="shared" si="256"/>
        <v>0</v>
      </c>
      <c r="L249" s="313"/>
      <c r="M249" s="293">
        <f t="shared" si="257"/>
        <v>0</v>
      </c>
      <c r="N249" s="314"/>
      <c r="O249" s="314"/>
      <c r="P249" s="313"/>
      <c r="Q249" s="293">
        <f t="shared" si="258"/>
        <v>0</v>
      </c>
      <c r="R249" s="293">
        <f t="shared" si="259"/>
        <v>0</v>
      </c>
      <c r="S249" s="312"/>
      <c r="T249" s="293">
        <f t="shared" si="260"/>
        <v>0</v>
      </c>
      <c r="U249" s="312"/>
      <c r="V249" s="312"/>
      <c r="W249" s="312"/>
      <c r="X249" s="293">
        <f t="shared" si="261"/>
        <v>0</v>
      </c>
      <c r="Y249" s="312"/>
      <c r="Z249" s="312"/>
      <c r="AA249" s="312"/>
      <c r="AB249" s="293">
        <f t="shared" si="262"/>
        <v>0</v>
      </c>
      <c r="AC249" s="312"/>
      <c r="AD249" s="312"/>
      <c r="AE249" s="293">
        <f t="shared" si="263"/>
        <v>0</v>
      </c>
      <c r="AF249" s="312"/>
      <c r="AG249" s="312"/>
      <c r="AH249" s="293">
        <f t="shared" si="264"/>
        <v>0</v>
      </c>
      <c r="AI249" s="312"/>
      <c r="AJ249" s="312"/>
      <c r="AK249" s="312"/>
      <c r="AL249" s="293">
        <f t="shared" si="265"/>
        <v>0</v>
      </c>
      <c r="AM249" s="312"/>
      <c r="AN249" s="312"/>
      <c r="AO249" s="289"/>
    </row>
    <row r="250" s="262" customFormat="1" ht="32.4" spans="1:41">
      <c r="A250" s="294">
        <v>240</v>
      </c>
      <c r="B250" s="298" t="s">
        <v>600</v>
      </c>
      <c r="C250" s="311"/>
      <c r="D250" s="293">
        <f t="shared" si="254"/>
        <v>33420</v>
      </c>
      <c r="E250" s="293">
        <f t="shared" si="255"/>
        <v>0</v>
      </c>
      <c r="F250" s="312"/>
      <c r="G250" s="312"/>
      <c r="H250" s="312"/>
      <c r="I250" s="312"/>
      <c r="J250" s="312"/>
      <c r="K250" s="293">
        <f t="shared" si="256"/>
        <v>0</v>
      </c>
      <c r="L250" s="313"/>
      <c r="M250" s="293">
        <f t="shared" si="257"/>
        <v>0</v>
      </c>
      <c r="N250" s="314"/>
      <c r="O250" s="314"/>
      <c r="P250" s="313"/>
      <c r="Q250" s="293">
        <f t="shared" si="258"/>
        <v>33420</v>
      </c>
      <c r="R250" s="293">
        <f t="shared" si="259"/>
        <v>0</v>
      </c>
      <c r="S250" s="312"/>
      <c r="T250" s="293">
        <f t="shared" si="260"/>
        <v>0</v>
      </c>
      <c r="U250" s="312"/>
      <c r="V250" s="312"/>
      <c r="W250" s="312">
        <v>33420</v>
      </c>
      <c r="X250" s="293">
        <f t="shared" si="261"/>
        <v>0</v>
      </c>
      <c r="Y250" s="312"/>
      <c r="Z250" s="312"/>
      <c r="AA250" s="312"/>
      <c r="AB250" s="293">
        <f t="shared" si="262"/>
        <v>0</v>
      </c>
      <c r="AC250" s="312"/>
      <c r="AD250" s="312"/>
      <c r="AE250" s="293">
        <f t="shared" si="263"/>
        <v>0</v>
      </c>
      <c r="AF250" s="312"/>
      <c r="AG250" s="312"/>
      <c r="AH250" s="293">
        <f t="shared" si="264"/>
        <v>0</v>
      </c>
      <c r="AI250" s="312"/>
      <c r="AJ250" s="312"/>
      <c r="AK250" s="312"/>
      <c r="AL250" s="293">
        <f t="shared" si="265"/>
        <v>0</v>
      </c>
      <c r="AM250" s="312"/>
      <c r="AN250" s="312"/>
      <c r="AO250" s="310" t="s">
        <v>601</v>
      </c>
    </row>
    <row r="251" s="262" customFormat="1" ht="32.4" spans="1:41">
      <c r="A251" s="294">
        <v>241</v>
      </c>
      <c r="B251" s="298" t="s">
        <v>602</v>
      </c>
      <c r="C251" s="311"/>
      <c r="D251" s="293">
        <f t="shared" si="254"/>
        <v>40330</v>
      </c>
      <c r="E251" s="293">
        <f t="shared" si="255"/>
        <v>0</v>
      </c>
      <c r="F251" s="312"/>
      <c r="G251" s="312"/>
      <c r="H251" s="312"/>
      <c r="I251" s="312"/>
      <c r="J251" s="312"/>
      <c r="K251" s="293">
        <f t="shared" si="256"/>
        <v>0</v>
      </c>
      <c r="L251" s="313"/>
      <c r="M251" s="293">
        <f t="shared" si="257"/>
        <v>0</v>
      </c>
      <c r="N251" s="314"/>
      <c r="O251" s="314"/>
      <c r="P251" s="313"/>
      <c r="Q251" s="293">
        <f t="shared" si="258"/>
        <v>40330</v>
      </c>
      <c r="R251" s="293">
        <f t="shared" si="259"/>
        <v>0</v>
      </c>
      <c r="S251" s="312"/>
      <c r="T251" s="293">
        <f t="shared" si="260"/>
        <v>0</v>
      </c>
      <c r="U251" s="312"/>
      <c r="V251" s="312"/>
      <c r="W251" s="312">
        <v>40330</v>
      </c>
      <c r="X251" s="293">
        <f t="shared" si="261"/>
        <v>0</v>
      </c>
      <c r="Y251" s="312"/>
      <c r="Z251" s="312"/>
      <c r="AA251" s="312"/>
      <c r="AB251" s="293">
        <f t="shared" si="262"/>
        <v>0</v>
      </c>
      <c r="AC251" s="312"/>
      <c r="AD251" s="312"/>
      <c r="AE251" s="293">
        <f t="shared" si="263"/>
        <v>0</v>
      </c>
      <c r="AF251" s="312"/>
      <c r="AG251" s="312"/>
      <c r="AH251" s="293">
        <f t="shared" si="264"/>
        <v>0</v>
      </c>
      <c r="AI251" s="312"/>
      <c r="AJ251" s="312"/>
      <c r="AK251" s="312"/>
      <c r="AL251" s="293">
        <f t="shared" si="265"/>
        <v>0</v>
      </c>
      <c r="AM251" s="312"/>
      <c r="AN251" s="312"/>
      <c r="AO251" s="310" t="s">
        <v>603</v>
      </c>
    </row>
    <row r="252" s="262" customFormat="1" ht="54" spans="1:41">
      <c r="A252" s="294">
        <v>242</v>
      </c>
      <c r="B252" s="298" t="s">
        <v>604</v>
      </c>
      <c r="C252" s="311"/>
      <c r="D252" s="293">
        <f t="shared" si="254"/>
        <v>7370</v>
      </c>
      <c r="E252" s="293">
        <f t="shared" si="255"/>
        <v>0</v>
      </c>
      <c r="F252" s="312"/>
      <c r="G252" s="312"/>
      <c r="H252" s="312"/>
      <c r="I252" s="312"/>
      <c r="J252" s="312"/>
      <c r="K252" s="293">
        <f t="shared" si="256"/>
        <v>0</v>
      </c>
      <c r="L252" s="313"/>
      <c r="M252" s="293">
        <f t="shared" si="257"/>
        <v>0</v>
      </c>
      <c r="N252" s="314"/>
      <c r="O252" s="314"/>
      <c r="P252" s="313"/>
      <c r="Q252" s="293">
        <f t="shared" si="258"/>
        <v>7370</v>
      </c>
      <c r="R252" s="293">
        <f t="shared" si="259"/>
        <v>0</v>
      </c>
      <c r="S252" s="312"/>
      <c r="T252" s="293">
        <f t="shared" si="260"/>
        <v>0</v>
      </c>
      <c r="U252" s="312"/>
      <c r="V252" s="312"/>
      <c r="W252" s="312">
        <v>7370</v>
      </c>
      <c r="X252" s="293">
        <f t="shared" si="261"/>
        <v>0</v>
      </c>
      <c r="Y252" s="312"/>
      <c r="Z252" s="312"/>
      <c r="AA252" s="312"/>
      <c r="AB252" s="293">
        <f t="shared" si="262"/>
        <v>0</v>
      </c>
      <c r="AC252" s="312"/>
      <c r="AD252" s="312"/>
      <c r="AE252" s="293">
        <f t="shared" si="263"/>
        <v>0</v>
      </c>
      <c r="AF252" s="312"/>
      <c r="AG252" s="312"/>
      <c r="AH252" s="293">
        <f t="shared" si="264"/>
        <v>0</v>
      </c>
      <c r="AI252" s="312"/>
      <c r="AJ252" s="312"/>
      <c r="AK252" s="312"/>
      <c r="AL252" s="293">
        <f t="shared" si="265"/>
        <v>0</v>
      </c>
      <c r="AM252" s="312"/>
      <c r="AN252" s="312"/>
      <c r="AO252" s="310" t="s">
        <v>605</v>
      </c>
    </row>
    <row r="253" s="262" customFormat="1" customHeight="1" spans="1:41">
      <c r="A253" s="294">
        <v>243</v>
      </c>
      <c r="B253" s="298" t="s">
        <v>606</v>
      </c>
      <c r="C253" s="311"/>
      <c r="D253" s="293">
        <f t="shared" si="254"/>
        <v>216060</v>
      </c>
      <c r="E253" s="293">
        <f t="shared" si="255"/>
        <v>0</v>
      </c>
      <c r="F253" s="312"/>
      <c r="G253" s="312"/>
      <c r="H253" s="312"/>
      <c r="I253" s="312"/>
      <c r="J253" s="312"/>
      <c r="K253" s="293">
        <f t="shared" si="256"/>
        <v>0</v>
      </c>
      <c r="L253" s="313"/>
      <c r="M253" s="293">
        <f t="shared" si="257"/>
        <v>0</v>
      </c>
      <c r="N253" s="314"/>
      <c r="O253" s="314"/>
      <c r="P253" s="313"/>
      <c r="Q253" s="293">
        <f t="shared" si="258"/>
        <v>216060</v>
      </c>
      <c r="R253" s="293">
        <f t="shared" si="259"/>
        <v>0</v>
      </c>
      <c r="S253" s="312"/>
      <c r="T253" s="293">
        <f t="shared" si="260"/>
        <v>0</v>
      </c>
      <c r="U253" s="312"/>
      <c r="V253" s="312"/>
      <c r="W253" s="312">
        <v>216060</v>
      </c>
      <c r="X253" s="293">
        <f t="shared" si="261"/>
        <v>0</v>
      </c>
      <c r="Y253" s="312"/>
      <c r="Z253" s="312"/>
      <c r="AA253" s="312"/>
      <c r="AB253" s="293">
        <f t="shared" si="262"/>
        <v>0</v>
      </c>
      <c r="AC253" s="312"/>
      <c r="AD253" s="312"/>
      <c r="AE253" s="293">
        <f t="shared" si="263"/>
        <v>0</v>
      </c>
      <c r="AF253" s="312"/>
      <c r="AG253" s="312"/>
      <c r="AH253" s="293">
        <f t="shared" si="264"/>
        <v>0</v>
      </c>
      <c r="AI253" s="312"/>
      <c r="AJ253" s="312"/>
      <c r="AK253" s="312"/>
      <c r="AL253" s="293">
        <f t="shared" si="265"/>
        <v>0</v>
      </c>
      <c r="AM253" s="312"/>
      <c r="AN253" s="312"/>
      <c r="AO253" s="289"/>
    </row>
    <row r="254" s="269" customFormat="1" customHeight="1" spans="1:41">
      <c r="A254" s="294">
        <v>244</v>
      </c>
      <c r="B254" s="295" t="s">
        <v>607</v>
      </c>
      <c r="C254" s="311"/>
      <c r="D254" s="293">
        <f t="shared" si="254"/>
        <v>266974</v>
      </c>
      <c r="E254" s="293">
        <f t="shared" si="255"/>
        <v>12606</v>
      </c>
      <c r="F254" s="293">
        <f t="shared" ref="F254:J254" si="320">F255+F263</f>
        <v>12556</v>
      </c>
      <c r="G254" s="293">
        <f t="shared" si="320"/>
        <v>0</v>
      </c>
      <c r="H254" s="293">
        <f t="shared" si="320"/>
        <v>0</v>
      </c>
      <c r="I254" s="293">
        <f t="shared" si="320"/>
        <v>0</v>
      </c>
      <c r="J254" s="293">
        <f t="shared" si="320"/>
        <v>50</v>
      </c>
      <c r="K254" s="293">
        <f t="shared" si="256"/>
        <v>2554</v>
      </c>
      <c r="L254" s="292">
        <f t="shared" ref="L254:P254" si="321">L255+L263</f>
        <v>2240</v>
      </c>
      <c r="M254" s="293">
        <f t="shared" si="257"/>
        <v>314</v>
      </c>
      <c r="N254" s="293">
        <f t="shared" si="321"/>
        <v>239</v>
      </c>
      <c r="O254" s="293">
        <f t="shared" si="321"/>
        <v>75</v>
      </c>
      <c r="P254" s="292">
        <f t="shared" si="321"/>
        <v>0</v>
      </c>
      <c r="Q254" s="293">
        <f t="shared" si="258"/>
        <v>251814</v>
      </c>
      <c r="R254" s="293">
        <f t="shared" si="259"/>
        <v>8420</v>
      </c>
      <c r="S254" s="293">
        <f t="shared" ref="S254:W254" si="322">S255+S263</f>
        <v>7448</v>
      </c>
      <c r="T254" s="293">
        <f t="shared" si="260"/>
        <v>972</v>
      </c>
      <c r="U254" s="293">
        <f t="shared" si="322"/>
        <v>450</v>
      </c>
      <c r="V254" s="293">
        <f t="shared" si="322"/>
        <v>522</v>
      </c>
      <c r="W254" s="293">
        <f t="shared" si="322"/>
        <v>243394</v>
      </c>
      <c r="X254" s="293">
        <f t="shared" si="261"/>
        <v>0</v>
      </c>
      <c r="Y254" s="293">
        <f t="shared" ref="Y254:AA254" si="323">Y255+Y263</f>
        <v>0</v>
      </c>
      <c r="Z254" s="293">
        <f t="shared" si="323"/>
        <v>0</v>
      </c>
      <c r="AA254" s="293">
        <f t="shared" si="323"/>
        <v>0</v>
      </c>
      <c r="AB254" s="293">
        <f t="shared" si="262"/>
        <v>0</v>
      </c>
      <c r="AC254" s="293">
        <f t="shared" ref="AC254:AG254" si="324">AC255+AC263</f>
        <v>0</v>
      </c>
      <c r="AD254" s="293">
        <f t="shared" si="324"/>
        <v>0</v>
      </c>
      <c r="AE254" s="293">
        <f t="shared" si="263"/>
        <v>0</v>
      </c>
      <c r="AF254" s="293">
        <f t="shared" si="324"/>
        <v>0</v>
      </c>
      <c r="AG254" s="293">
        <f t="shared" si="324"/>
        <v>0</v>
      </c>
      <c r="AH254" s="293">
        <f t="shared" si="264"/>
        <v>0</v>
      </c>
      <c r="AI254" s="293">
        <f t="shared" ref="AI254:AK254" si="325">AI255+AI263</f>
        <v>0</v>
      </c>
      <c r="AJ254" s="293">
        <f t="shared" si="325"/>
        <v>0</v>
      </c>
      <c r="AK254" s="293">
        <f t="shared" si="325"/>
        <v>0</v>
      </c>
      <c r="AL254" s="293">
        <f t="shared" si="265"/>
        <v>0</v>
      </c>
      <c r="AM254" s="293">
        <f>AM255+AM263</f>
        <v>0</v>
      </c>
      <c r="AN254" s="293">
        <f>AN255+AN263</f>
        <v>0</v>
      </c>
      <c r="AO254" s="289"/>
    </row>
    <row r="255" s="262" customFormat="1" customHeight="1" spans="1:41">
      <c r="A255" s="294">
        <v>245</v>
      </c>
      <c r="B255" s="296" t="s">
        <v>608</v>
      </c>
      <c r="C255" s="311"/>
      <c r="D255" s="293">
        <f t="shared" si="254"/>
        <v>23580</v>
      </c>
      <c r="E255" s="293">
        <f t="shared" si="255"/>
        <v>12606</v>
      </c>
      <c r="F255" s="293">
        <f t="shared" ref="F255:J255" si="326">SUM(F256:F262)</f>
        <v>12556</v>
      </c>
      <c r="G255" s="293">
        <f t="shared" si="326"/>
        <v>0</v>
      </c>
      <c r="H255" s="293">
        <f t="shared" si="326"/>
        <v>0</v>
      </c>
      <c r="I255" s="293">
        <f t="shared" si="326"/>
        <v>0</v>
      </c>
      <c r="J255" s="293">
        <f t="shared" si="326"/>
        <v>50</v>
      </c>
      <c r="K255" s="293">
        <f t="shared" si="256"/>
        <v>2554</v>
      </c>
      <c r="L255" s="292">
        <f t="shared" ref="L255:P255" si="327">SUM(L256:L262)</f>
        <v>2240</v>
      </c>
      <c r="M255" s="293">
        <f t="shared" si="257"/>
        <v>314</v>
      </c>
      <c r="N255" s="293">
        <f t="shared" si="327"/>
        <v>239</v>
      </c>
      <c r="O255" s="293">
        <f t="shared" si="327"/>
        <v>75</v>
      </c>
      <c r="P255" s="292">
        <f t="shared" si="327"/>
        <v>0</v>
      </c>
      <c r="Q255" s="293">
        <f t="shared" si="258"/>
        <v>8420</v>
      </c>
      <c r="R255" s="293">
        <f t="shared" si="259"/>
        <v>8420</v>
      </c>
      <c r="S255" s="293">
        <f t="shared" ref="S255:W255" si="328">SUM(S256:S262)</f>
        <v>7448</v>
      </c>
      <c r="T255" s="293">
        <f t="shared" si="260"/>
        <v>972</v>
      </c>
      <c r="U255" s="293">
        <f t="shared" si="328"/>
        <v>450</v>
      </c>
      <c r="V255" s="293">
        <f t="shared" si="328"/>
        <v>522</v>
      </c>
      <c r="W255" s="293">
        <f t="shared" si="328"/>
        <v>0</v>
      </c>
      <c r="X255" s="293">
        <f t="shared" si="261"/>
        <v>0</v>
      </c>
      <c r="Y255" s="293">
        <f t="shared" ref="Y255:AA255" si="329">SUM(Y256:Y262)</f>
        <v>0</v>
      </c>
      <c r="Z255" s="293">
        <f t="shared" si="329"/>
        <v>0</v>
      </c>
      <c r="AA255" s="293">
        <f t="shared" si="329"/>
        <v>0</v>
      </c>
      <c r="AB255" s="293">
        <f t="shared" si="262"/>
        <v>0</v>
      </c>
      <c r="AC255" s="293">
        <f t="shared" ref="AC255:AG255" si="330">SUM(AC256:AC262)</f>
        <v>0</v>
      </c>
      <c r="AD255" s="293">
        <f t="shared" si="330"/>
        <v>0</v>
      </c>
      <c r="AE255" s="293">
        <f t="shared" si="263"/>
        <v>0</v>
      </c>
      <c r="AF255" s="293">
        <f t="shared" si="330"/>
        <v>0</v>
      </c>
      <c r="AG255" s="293">
        <f t="shared" si="330"/>
        <v>0</v>
      </c>
      <c r="AH255" s="293">
        <f t="shared" si="264"/>
        <v>0</v>
      </c>
      <c r="AI255" s="293">
        <f t="shared" ref="AI255:AK255" si="331">SUM(AI256:AI262)</f>
        <v>0</v>
      </c>
      <c r="AJ255" s="293">
        <f t="shared" si="331"/>
        <v>0</v>
      </c>
      <c r="AK255" s="293">
        <f t="shared" si="331"/>
        <v>0</v>
      </c>
      <c r="AL255" s="293">
        <f t="shared" si="265"/>
        <v>0</v>
      </c>
      <c r="AM255" s="293">
        <f>SUM(AM256:AM262)</f>
        <v>0</v>
      </c>
      <c r="AN255" s="293">
        <f>SUM(AN256:AN262)</f>
        <v>0</v>
      </c>
      <c r="AO255" s="289"/>
    </row>
    <row r="256" s="262" customFormat="1" customHeight="1" spans="1:41">
      <c r="A256" s="294">
        <v>246</v>
      </c>
      <c r="B256" s="298" t="s">
        <v>609</v>
      </c>
      <c r="C256" s="289" t="s">
        <v>610</v>
      </c>
      <c r="D256" s="293">
        <f t="shared" si="254"/>
        <v>5280</v>
      </c>
      <c r="E256" s="293">
        <f t="shared" si="255"/>
        <v>1865</v>
      </c>
      <c r="F256" s="293">
        <v>1865</v>
      </c>
      <c r="G256" s="293"/>
      <c r="H256" s="293"/>
      <c r="I256" s="293"/>
      <c r="J256" s="293"/>
      <c r="K256" s="293">
        <f t="shared" si="256"/>
        <v>355</v>
      </c>
      <c r="L256" s="292">
        <v>270</v>
      </c>
      <c r="M256" s="293">
        <f t="shared" si="257"/>
        <v>85</v>
      </c>
      <c r="N256" s="293">
        <v>70</v>
      </c>
      <c r="O256" s="293">
        <v>15</v>
      </c>
      <c r="P256" s="292"/>
      <c r="Q256" s="293">
        <f t="shared" si="258"/>
        <v>3060</v>
      </c>
      <c r="R256" s="293">
        <f t="shared" si="259"/>
        <v>3060</v>
      </c>
      <c r="S256" s="293">
        <v>3060</v>
      </c>
      <c r="T256" s="293">
        <f t="shared" si="260"/>
        <v>0</v>
      </c>
      <c r="U256" s="293"/>
      <c r="V256" s="293"/>
      <c r="W256" s="293"/>
      <c r="X256" s="293">
        <f t="shared" si="261"/>
        <v>0</v>
      </c>
      <c r="Y256" s="293"/>
      <c r="Z256" s="293"/>
      <c r="AA256" s="293"/>
      <c r="AB256" s="293">
        <f t="shared" si="262"/>
        <v>0</v>
      </c>
      <c r="AC256" s="293"/>
      <c r="AD256" s="293"/>
      <c r="AE256" s="293">
        <f t="shared" si="263"/>
        <v>0</v>
      </c>
      <c r="AF256" s="293"/>
      <c r="AG256" s="293"/>
      <c r="AH256" s="293">
        <f t="shared" si="264"/>
        <v>0</v>
      </c>
      <c r="AI256" s="293"/>
      <c r="AJ256" s="293"/>
      <c r="AK256" s="293"/>
      <c r="AL256" s="293">
        <f t="shared" si="265"/>
        <v>0</v>
      </c>
      <c r="AM256" s="293"/>
      <c r="AN256" s="293"/>
      <c r="AO256" s="310" t="s">
        <v>611</v>
      </c>
    </row>
    <row r="257" s="262" customFormat="1" customHeight="1" spans="1:41">
      <c r="A257" s="294">
        <v>247</v>
      </c>
      <c r="B257" s="298" t="s">
        <v>612</v>
      </c>
      <c r="C257" s="289" t="s">
        <v>613</v>
      </c>
      <c r="D257" s="293">
        <f t="shared" si="254"/>
        <v>2659</v>
      </c>
      <c r="E257" s="293">
        <f t="shared" si="255"/>
        <v>2024</v>
      </c>
      <c r="F257" s="293">
        <v>1974</v>
      </c>
      <c r="G257" s="293"/>
      <c r="H257" s="293"/>
      <c r="I257" s="293"/>
      <c r="J257" s="293">
        <v>50</v>
      </c>
      <c r="K257" s="293">
        <f t="shared" si="256"/>
        <v>385</v>
      </c>
      <c r="L257" s="292">
        <v>370</v>
      </c>
      <c r="M257" s="293">
        <f t="shared" si="257"/>
        <v>15</v>
      </c>
      <c r="N257" s="293"/>
      <c r="O257" s="293">
        <v>15</v>
      </c>
      <c r="P257" s="292"/>
      <c r="Q257" s="293">
        <f t="shared" si="258"/>
        <v>250</v>
      </c>
      <c r="R257" s="293">
        <f t="shared" si="259"/>
        <v>250</v>
      </c>
      <c r="S257" s="293">
        <v>88</v>
      </c>
      <c r="T257" s="293">
        <f t="shared" si="260"/>
        <v>162</v>
      </c>
      <c r="U257" s="293">
        <v>90</v>
      </c>
      <c r="V257" s="293">
        <v>72</v>
      </c>
      <c r="W257" s="293"/>
      <c r="X257" s="293">
        <f t="shared" si="261"/>
        <v>0</v>
      </c>
      <c r="Y257" s="293"/>
      <c r="Z257" s="293"/>
      <c r="AA257" s="293"/>
      <c r="AB257" s="293">
        <f t="shared" si="262"/>
        <v>0</v>
      </c>
      <c r="AC257" s="293"/>
      <c r="AD257" s="293"/>
      <c r="AE257" s="293">
        <f t="shared" si="263"/>
        <v>0</v>
      </c>
      <c r="AF257" s="293"/>
      <c r="AG257" s="293"/>
      <c r="AH257" s="293">
        <f t="shared" si="264"/>
        <v>0</v>
      </c>
      <c r="AI257" s="293"/>
      <c r="AJ257" s="293"/>
      <c r="AK257" s="293"/>
      <c r="AL257" s="293">
        <f t="shared" si="265"/>
        <v>0</v>
      </c>
      <c r="AM257" s="293"/>
      <c r="AN257" s="293"/>
      <c r="AO257" s="310" t="s">
        <v>614</v>
      </c>
    </row>
    <row r="258" s="262" customFormat="1" customHeight="1" spans="1:41">
      <c r="A258" s="294">
        <v>248</v>
      </c>
      <c r="B258" s="298" t="s">
        <v>615</v>
      </c>
      <c r="C258" s="289" t="s">
        <v>616</v>
      </c>
      <c r="D258" s="293">
        <f t="shared" si="254"/>
        <v>1058</v>
      </c>
      <c r="E258" s="293">
        <f t="shared" si="255"/>
        <v>733</v>
      </c>
      <c r="F258" s="293">
        <v>733</v>
      </c>
      <c r="G258" s="293"/>
      <c r="H258" s="293"/>
      <c r="I258" s="293"/>
      <c r="J258" s="293"/>
      <c r="K258" s="293">
        <f t="shared" si="256"/>
        <v>175</v>
      </c>
      <c r="L258" s="292">
        <v>160</v>
      </c>
      <c r="M258" s="293">
        <f t="shared" si="257"/>
        <v>15</v>
      </c>
      <c r="N258" s="293"/>
      <c r="O258" s="293">
        <v>15</v>
      </c>
      <c r="P258" s="292"/>
      <c r="Q258" s="293">
        <f t="shared" si="258"/>
        <v>150</v>
      </c>
      <c r="R258" s="293">
        <f t="shared" si="259"/>
        <v>150</v>
      </c>
      <c r="S258" s="293">
        <v>150</v>
      </c>
      <c r="T258" s="293">
        <f t="shared" si="260"/>
        <v>0</v>
      </c>
      <c r="U258" s="293"/>
      <c r="V258" s="293"/>
      <c r="W258" s="293"/>
      <c r="X258" s="293">
        <f t="shared" si="261"/>
        <v>0</v>
      </c>
      <c r="Y258" s="293"/>
      <c r="Z258" s="293"/>
      <c r="AA258" s="293"/>
      <c r="AB258" s="293">
        <f t="shared" si="262"/>
        <v>0</v>
      </c>
      <c r="AC258" s="293"/>
      <c r="AD258" s="293"/>
      <c r="AE258" s="293">
        <f t="shared" si="263"/>
        <v>0</v>
      </c>
      <c r="AF258" s="293"/>
      <c r="AG258" s="293"/>
      <c r="AH258" s="293">
        <f t="shared" si="264"/>
        <v>0</v>
      </c>
      <c r="AI258" s="293"/>
      <c r="AJ258" s="293"/>
      <c r="AK258" s="293"/>
      <c r="AL258" s="293">
        <f t="shared" si="265"/>
        <v>0</v>
      </c>
      <c r="AM258" s="293"/>
      <c r="AN258" s="293"/>
      <c r="AO258" s="310" t="s">
        <v>617</v>
      </c>
    </row>
    <row r="259" s="262" customFormat="1" customHeight="1" spans="1:41">
      <c r="A259" s="294">
        <v>249</v>
      </c>
      <c r="B259" s="298" t="s">
        <v>618</v>
      </c>
      <c r="C259" s="289" t="s">
        <v>619</v>
      </c>
      <c r="D259" s="293">
        <f t="shared" si="254"/>
        <v>1392</v>
      </c>
      <c r="E259" s="293">
        <f t="shared" si="255"/>
        <v>597</v>
      </c>
      <c r="F259" s="293">
        <v>597</v>
      </c>
      <c r="G259" s="293"/>
      <c r="H259" s="293"/>
      <c r="I259" s="293"/>
      <c r="J259" s="293"/>
      <c r="K259" s="293">
        <f t="shared" si="256"/>
        <v>145</v>
      </c>
      <c r="L259" s="292">
        <v>130</v>
      </c>
      <c r="M259" s="293">
        <f t="shared" si="257"/>
        <v>15</v>
      </c>
      <c r="N259" s="293"/>
      <c r="O259" s="293">
        <v>15</v>
      </c>
      <c r="P259" s="292"/>
      <c r="Q259" s="293">
        <f t="shared" si="258"/>
        <v>650</v>
      </c>
      <c r="R259" s="293">
        <f t="shared" si="259"/>
        <v>650</v>
      </c>
      <c r="S259" s="293">
        <v>650</v>
      </c>
      <c r="T259" s="293">
        <f t="shared" si="260"/>
        <v>0</v>
      </c>
      <c r="U259" s="293"/>
      <c r="V259" s="293"/>
      <c r="W259" s="293"/>
      <c r="X259" s="293">
        <f t="shared" si="261"/>
        <v>0</v>
      </c>
      <c r="Y259" s="293"/>
      <c r="Z259" s="293"/>
      <c r="AA259" s="293"/>
      <c r="AB259" s="293">
        <f t="shared" si="262"/>
        <v>0</v>
      </c>
      <c r="AC259" s="293"/>
      <c r="AD259" s="293"/>
      <c r="AE259" s="293">
        <f t="shared" si="263"/>
        <v>0</v>
      </c>
      <c r="AF259" s="293"/>
      <c r="AG259" s="293"/>
      <c r="AH259" s="293">
        <f t="shared" si="264"/>
        <v>0</v>
      </c>
      <c r="AI259" s="293"/>
      <c r="AJ259" s="293"/>
      <c r="AK259" s="293"/>
      <c r="AL259" s="293">
        <f t="shared" si="265"/>
        <v>0</v>
      </c>
      <c r="AM259" s="293"/>
      <c r="AN259" s="293"/>
      <c r="AO259" s="310" t="s">
        <v>620</v>
      </c>
    </row>
    <row r="260" s="262" customFormat="1" customHeight="1" spans="1:41">
      <c r="A260" s="294">
        <v>250</v>
      </c>
      <c r="B260" s="298" t="s">
        <v>621</v>
      </c>
      <c r="C260" s="289" t="s">
        <v>622</v>
      </c>
      <c r="D260" s="293">
        <f t="shared" si="254"/>
        <v>13191</v>
      </c>
      <c r="E260" s="293">
        <f t="shared" si="255"/>
        <v>7387</v>
      </c>
      <c r="F260" s="293">
        <f>7207+180</f>
        <v>7387</v>
      </c>
      <c r="G260" s="293"/>
      <c r="H260" s="293"/>
      <c r="I260" s="293"/>
      <c r="J260" s="293"/>
      <c r="K260" s="293">
        <f t="shared" si="256"/>
        <v>1494</v>
      </c>
      <c r="L260" s="292">
        <v>1310</v>
      </c>
      <c r="M260" s="293">
        <f t="shared" si="257"/>
        <v>184</v>
      </c>
      <c r="N260" s="293">
        <v>169</v>
      </c>
      <c r="O260" s="293">
        <v>15</v>
      </c>
      <c r="P260" s="292"/>
      <c r="Q260" s="293">
        <f t="shared" si="258"/>
        <v>4310</v>
      </c>
      <c r="R260" s="293">
        <f t="shared" si="259"/>
        <v>4310</v>
      </c>
      <c r="S260" s="293">
        <v>3500</v>
      </c>
      <c r="T260" s="293">
        <f t="shared" si="260"/>
        <v>810</v>
      </c>
      <c r="U260" s="293">
        <v>360</v>
      </c>
      <c r="V260" s="293">
        <v>450</v>
      </c>
      <c r="W260" s="293"/>
      <c r="X260" s="293">
        <f t="shared" si="261"/>
        <v>0</v>
      </c>
      <c r="Y260" s="293"/>
      <c r="Z260" s="293"/>
      <c r="AA260" s="293"/>
      <c r="AB260" s="293">
        <f t="shared" si="262"/>
        <v>0</v>
      </c>
      <c r="AC260" s="293"/>
      <c r="AD260" s="293"/>
      <c r="AE260" s="293">
        <f t="shared" si="263"/>
        <v>0</v>
      </c>
      <c r="AF260" s="293"/>
      <c r="AG260" s="293"/>
      <c r="AH260" s="293">
        <f t="shared" si="264"/>
        <v>0</v>
      </c>
      <c r="AI260" s="293"/>
      <c r="AJ260" s="293"/>
      <c r="AK260" s="293"/>
      <c r="AL260" s="293">
        <f t="shared" si="265"/>
        <v>0</v>
      </c>
      <c r="AM260" s="293"/>
      <c r="AN260" s="293"/>
      <c r="AO260" s="310" t="s">
        <v>623</v>
      </c>
    </row>
    <row r="261" s="262" customFormat="1" customHeight="1" spans="1:41">
      <c r="A261" s="294">
        <v>251</v>
      </c>
      <c r="B261" s="298" t="s">
        <v>624</v>
      </c>
      <c r="C261" s="311"/>
      <c r="D261" s="293">
        <f t="shared" si="254"/>
        <v>0</v>
      </c>
      <c r="E261" s="293">
        <f t="shared" si="255"/>
        <v>0</v>
      </c>
      <c r="F261" s="314"/>
      <c r="G261" s="312"/>
      <c r="H261" s="312"/>
      <c r="I261" s="312"/>
      <c r="J261" s="312"/>
      <c r="K261" s="293">
        <f t="shared" si="256"/>
        <v>0</v>
      </c>
      <c r="L261" s="313"/>
      <c r="M261" s="293">
        <f t="shared" si="257"/>
        <v>0</v>
      </c>
      <c r="N261" s="314"/>
      <c r="O261" s="314"/>
      <c r="P261" s="313"/>
      <c r="Q261" s="293">
        <f t="shared" si="258"/>
        <v>0</v>
      </c>
      <c r="R261" s="293">
        <f t="shared" si="259"/>
        <v>0</v>
      </c>
      <c r="S261" s="312"/>
      <c r="T261" s="293">
        <f t="shared" si="260"/>
        <v>0</v>
      </c>
      <c r="U261" s="312"/>
      <c r="V261" s="312"/>
      <c r="W261" s="312"/>
      <c r="X261" s="293">
        <f t="shared" si="261"/>
        <v>0</v>
      </c>
      <c r="Y261" s="312"/>
      <c r="Z261" s="312"/>
      <c r="AA261" s="312"/>
      <c r="AB261" s="293">
        <f t="shared" si="262"/>
        <v>0</v>
      </c>
      <c r="AC261" s="312"/>
      <c r="AD261" s="312"/>
      <c r="AE261" s="293">
        <f t="shared" si="263"/>
        <v>0</v>
      </c>
      <c r="AF261" s="312"/>
      <c r="AG261" s="312"/>
      <c r="AH261" s="293">
        <f t="shared" si="264"/>
        <v>0</v>
      </c>
      <c r="AI261" s="312"/>
      <c r="AJ261" s="312"/>
      <c r="AK261" s="312"/>
      <c r="AL261" s="293">
        <f t="shared" si="265"/>
        <v>0</v>
      </c>
      <c r="AM261" s="312"/>
      <c r="AN261" s="312"/>
      <c r="AO261" s="289"/>
    </row>
    <row r="262" s="262" customFormat="1" customHeight="1" spans="1:41">
      <c r="A262" s="294">
        <v>252</v>
      </c>
      <c r="B262" s="298" t="s">
        <v>625</v>
      </c>
      <c r="C262" s="311"/>
      <c r="D262" s="293">
        <f t="shared" si="254"/>
        <v>0</v>
      </c>
      <c r="E262" s="293">
        <f t="shared" si="255"/>
        <v>0</v>
      </c>
      <c r="F262" s="314"/>
      <c r="G262" s="312"/>
      <c r="H262" s="312"/>
      <c r="I262" s="312"/>
      <c r="J262" s="312"/>
      <c r="K262" s="293">
        <f t="shared" si="256"/>
        <v>0</v>
      </c>
      <c r="L262" s="313"/>
      <c r="M262" s="293">
        <f t="shared" si="257"/>
        <v>0</v>
      </c>
      <c r="N262" s="314"/>
      <c r="O262" s="314"/>
      <c r="P262" s="313"/>
      <c r="Q262" s="293">
        <f t="shared" si="258"/>
        <v>0</v>
      </c>
      <c r="R262" s="293">
        <f t="shared" si="259"/>
        <v>0</v>
      </c>
      <c r="S262" s="312"/>
      <c r="T262" s="293">
        <f t="shared" si="260"/>
        <v>0</v>
      </c>
      <c r="U262" s="312"/>
      <c r="V262" s="312"/>
      <c r="W262" s="312"/>
      <c r="X262" s="293">
        <f t="shared" si="261"/>
        <v>0</v>
      </c>
      <c r="Y262" s="312"/>
      <c r="Z262" s="312"/>
      <c r="AA262" s="312"/>
      <c r="AB262" s="293">
        <f t="shared" si="262"/>
        <v>0</v>
      </c>
      <c r="AC262" s="312"/>
      <c r="AD262" s="312"/>
      <c r="AE262" s="293">
        <f t="shared" si="263"/>
        <v>0</v>
      </c>
      <c r="AF262" s="312"/>
      <c r="AG262" s="312"/>
      <c r="AH262" s="293">
        <f t="shared" si="264"/>
        <v>0</v>
      </c>
      <c r="AI262" s="312"/>
      <c r="AJ262" s="312"/>
      <c r="AK262" s="312"/>
      <c r="AL262" s="293">
        <f t="shared" si="265"/>
        <v>0</v>
      </c>
      <c r="AM262" s="312"/>
      <c r="AN262" s="312"/>
      <c r="AO262" s="289"/>
    </row>
    <row r="263" s="262" customFormat="1" customHeight="1" spans="1:41">
      <c r="A263" s="294">
        <v>253</v>
      </c>
      <c r="B263" s="296" t="s">
        <v>626</v>
      </c>
      <c r="C263" s="311"/>
      <c r="D263" s="293">
        <f t="shared" si="254"/>
        <v>243394</v>
      </c>
      <c r="E263" s="293">
        <f t="shared" si="255"/>
        <v>0</v>
      </c>
      <c r="F263" s="314"/>
      <c r="G263" s="312"/>
      <c r="H263" s="312"/>
      <c r="I263" s="312"/>
      <c r="J263" s="312"/>
      <c r="K263" s="293">
        <f t="shared" si="256"/>
        <v>0</v>
      </c>
      <c r="L263" s="313"/>
      <c r="M263" s="293">
        <f t="shared" si="257"/>
        <v>0</v>
      </c>
      <c r="N263" s="314"/>
      <c r="O263" s="314"/>
      <c r="P263" s="313"/>
      <c r="Q263" s="293">
        <f t="shared" si="258"/>
        <v>243394</v>
      </c>
      <c r="R263" s="293">
        <f t="shared" si="259"/>
        <v>0</v>
      </c>
      <c r="S263" s="312"/>
      <c r="T263" s="293">
        <f t="shared" si="260"/>
        <v>0</v>
      </c>
      <c r="U263" s="312"/>
      <c r="V263" s="312"/>
      <c r="W263" s="312">
        <v>243394</v>
      </c>
      <c r="X263" s="293">
        <f t="shared" si="261"/>
        <v>0</v>
      </c>
      <c r="Y263" s="312"/>
      <c r="Z263" s="312"/>
      <c r="AA263" s="312"/>
      <c r="AB263" s="293">
        <f t="shared" si="262"/>
        <v>0</v>
      </c>
      <c r="AC263" s="312"/>
      <c r="AD263" s="312"/>
      <c r="AE263" s="293">
        <f t="shared" si="263"/>
        <v>0</v>
      </c>
      <c r="AF263" s="312"/>
      <c r="AG263" s="312"/>
      <c r="AH263" s="293">
        <f t="shared" si="264"/>
        <v>0</v>
      </c>
      <c r="AI263" s="312"/>
      <c r="AJ263" s="312"/>
      <c r="AK263" s="312"/>
      <c r="AL263" s="293">
        <f t="shared" si="265"/>
        <v>0</v>
      </c>
      <c r="AM263" s="312"/>
      <c r="AN263" s="312"/>
      <c r="AO263" s="289"/>
    </row>
    <row r="264" s="262" customFormat="1" customHeight="1" spans="1:41">
      <c r="A264" s="294">
        <v>254</v>
      </c>
      <c r="B264" s="295" t="s">
        <v>627</v>
      </c>
      <c r="C264" s="311"/>
      <c r="D264" s="293">
        <f t="shared" si="254"/>
        <v>29375</v>
      </c>
      <c r="E264" s="293">
        <f t="shared" si="255"/>
        <v>5458</v>
      </c>
      <c r="F264" s="293">
        <f t="shared" ref="F264:J264" si="332">F265+F266+F267+F269+F270</f>
        <v>5338</v>
      </c>
      <c r="G264" s="293">
        <f t="shared" si="332"/>
        <v>0</v>
      </c>
      <c r="H264" s="293">
        <f t="shared" si="332"/>
        <v>70</v>
      </c>
      <c r="I264" s="293">
        <f t="shared" si="332"/>
        <v>0</v>
      </c>
      <c r="J264" s="293">
        <f t="shared" si="332"/>
        <v>50</v>
      </c>
      <c r="K264" s="293">
        <f t="shared" si="256"/>
        <v>917</v>
      </c>
      <c r="L264" s="292">
        <f t="shared" ref="L264:P264" si="333">L265+L266+L267+L269+L270</f>
        <v>620</v>
      </c>
      <c r="M264" s="293">
        <f t="shared" si="257"/>
        <v>297</v>
      </c>
      <c r="N264" s="293">
        <f t="shared" si="333"/>
        <v>262</v>
      </c>
      <c r="O264" s="293">
        <f t="shared" si="333"/>
        <v>35</v>
      </c>
      <c r="P264" s="292">
        <f t="shared" si="333"/>
        <v>0</v>
      </c>
      <c r="Q264" s="293">
        <f t="shared" si="258"/>
        <v>23000</v>
      </c>
      <c r="R264" s="293">
        <f t="shared" si="259"/>
        <v>1000</v>
      </c>
      <c r="S264" s="293">
        <f t="shared" ref="S264:W264" si="334">S265+S266+S267+S269+S270</f>
        <v>542</v>
      </c>
      <c r="T264" s="293">
        <f t="shared" si="260"/>
        <v>458</v>
      </c>
      <c r="U264" s="293">
        <f t="shared" si="334"/>
        <v>428</v>
      </c>
      <c r="V264" s="293">
        <f t="shared" si="334"/>
        <v>30</v>
      </c>
      <c r="W264" s="293">
        <f t="shared" si="334"/>
        <v>22000</v>
      </c>
      <c r="X264" s="293">
        <f t="shared" si="261"/>
        <v>0</v>
      </c>
      <c r="Y264" s="293">
        <f t="shared" ref="Y264:AA264" si="335">Y265+Y266+Y267+Y269+Y270</f>
        <v>0</v>
      </c>
      <c r="Z264" s="293">
        <f t="shared" si="335"/>
        <v>0</v>
      </c>
      <c r="AA264" s="293">
        <f t="shared" si="335"/>
        <v>0</v>
      </c>
      <c r="AB264" s="293">
        <f t="shared" si="262"/>
        <v>0</v>
      </c>
      <c r="AC264" s="293">
        <f t="shared" ref="AC264:AG264" si="336">AC265+AC266+AC267+AC269+AC270</f>
        <v>0</v>
      </c>
      <c r="AD264" s="293">
        <f t="shared" si="336"/>
        <v>0</v>
      </c>
      <c r="AE264" s="293">
        <f t="shared" si="263"/>
        <v>0</v>
      </c>
      <c r="AF264" s="293">
        <f t="shared" si="336"/>
        <v>0</v>
      </c>
      <c r="AG264" s="293">
        <f t="shared" si="336"/>
        <v>0</v>
      </c>
      <c r="AH264" s="293">
        <f t="shared" si="264"/>
        <v>0</v>
      </c>
      <c r="AI264" s="293">
        <f t="shared" ref="AI264:AK264" si="337">AI265+AI266+AI267+AI269+AI270</f>
        <v>0</v>
      </c>
      <c r="AJ264" s="293">
        <f t="shared" si="337"/>
        <v>0</v>
      </c>
      <c r="AK264" s="293">
        <f t="shared" si="337"/>
        <v>0</v>
      </c>
      <c r="AL264" s="293">
        <f t="shared" si="265"/>
        <v>0</v>
      </c>
      <c r="AM264" s="293">
        <f>AM265+AM266+AM267+AM269+AM270</f>
        <v>0</v>
      </c>
      <c r="AN264" s="293">
        <f>AN265+AN266+AN267+AN269+AN270</f>
        <v>0</v>
      </c>
      <c r="AO264" s="289"/>
    </row>
    <row r="265" s="262" customFormat="1" customHeight="1" spans="1:41">
      <c r="A265" s="294">
        <v>255</v>
      </c>
      <c r="B265" s="296" t="s">
        <v>628</v>
      </c>
      <c r="C265" s="289" t="s">
        <v>629</v>
      </c>
      <c r="D265" s="293">
        <f t="shared" si="254"/>
        <v>5922</v>
      </c>
      <c r="E265" s="293">
        <f t="shared" si="255"/>
        <v>4706</v>
      </c>
      <c r="F265" s="293">
        <v>4706</v>
      </c>
      <c r="G265" s="293"/>
      <c r="H265" s="293"/>
      <c r="I265" s="293"/>
      <c r="J265" s="293"/>
      <c r="K265" s="293">
        <f t="shared" si="256"/>
        <v>616</v>
      </c>
      <c r="L265" s="292">
        <v>390</v>
      </c>
      <c r="M265" s="293">
        <f t="shared" si="257"/>
        <v>226</v>
      </c>
      <c r="N265" s="293">
        <v>211</v>
      </c>
      <c r="O265" s="293">
        <v>15</v>
      </c>
      <c r="P265" s="292"/>
      <c r="Q265" s="293">
        <f t="shared" si="258"/>
        <v>600</v>
      </c>
      <c r="R265" s="293">
        <f t="shared" si="259"/>
        <v>600</v>
      </c>
      <c r="S265" s="293">
        <v>232</v>
      </c>
      <c r="T265" s="293">
        <f t="shared" si="260"/>
        <v>368</v>
      </c>
      <c r="U265" s="293">
        <v>368</v>
      </c>
      <c r="V265" s="293"/>
      <c r="W265" s="293"/>
      <c r="X265" s="293">
        <f t="shared" si="261"/>
        <v>0</v>
      </c>
      <c r="Y265" s="293"/>
      <c r="Z265" s="293"/>
      <c r="AA265" s="293"/>
      <c r="AB265" s="293">
        <f t="shared" si="262"/>
        <v>0</v>
      </c>
      <c r="AC265" s="293"/>
      <c r="AD265" s="293"/>
      <c r="AE265" s="293">
        <f t="shared" si="263"/>
        <v>0</v>
      </c>
      <c r="AF265" s="293"/>
      <c r="AG265" s="293"/>
      <c r="AH265" s="293">
        <f t="shared" si="264"/>
        <v>0</v>
      </c>
      <c r="AI265" s="293"/>
      <c r="AJ265" s="293"/>
      <c r="AK265" s="293"/>
      <c r="AL265" s="293">
        <f t="shared" si="265"/>
        <v>0</v>
      </c>
      <c r="AM265" s="293"/>
      <c r="AN265" s="293"/>
      <c r="AO265" s="310" t="s">
        <v>630</v>
      </c>
    </row>
    <row r="266" s="262" customFormat="1" customHeight="1" spans="1:41">
      <c r="A266" s="294">
        <v>256</v>
      </c>
      <c r="B266" s="296" t="s">
        <v>631</v>
      </c>
      <c r="C266" s="311"/>
      <c r="D266" s="293">
        <f t="shared" si="254"/>
        <v>0</v>
      </c>
      <c r="E266" s="293">
        <f t="shared" si="255"/>
        <v>0</v>
      </c>
      <c r="F266" s="312"/>
      <c r="G266" s="312"/>
      <c r="H266" s="312"/>
      <c r="I266" s="312"/>
      <c r="J266" s="312"/>
      <c r="K266" s="293">
        <f t="shared" si="256"/>
        <v>0</v>
      </c>
      <c r="L266" s="313"/>
      <c r="M266" s="293">
        <f t="shared" si="257"/>
        <v>0</v>
      </c>
      <c r="N266" s="314"/>
      <c r="O266" s="314"/>
      <c r="P266" s="313"/>
      <c r="Q266" s="293">
        <f t="shared" si="258"/>
        <v>0</v>
      </c>
      <c r="R266" s="293">
        <f t="shared" si="259"/>
        <v>0</v>
      </c>
      <c r="S266" s="312"/>
      <c r="T266" s="293">
        <f t="shared" si="260"/>
        <v>0</v>
      </c>
      <c r="U266" s="312"/>
      <c r="V266" s="312"/>
      <c r="W266" s="312"/>
      <c r="X266" s="293">
        <f t="shared" si="261"/>
        <v>0</v>
      </c>
      <c r="Y266" s="312"/>
      <c r="Z266" s="312"/>
      <c r="AA266" s="312"/>
      <c r="AB266" s="293">
        <f t="shared" si="262"/>
        <v>0</v>
      </c>
      <c r="AC266" s="312"/>
      <c r="AD266" s="312"/>
      <c r="AE266" s="293">
        <f t="shared" si="263"/>
        <v>0</v>
      </c>
      <c r="AF266" s="312"/>
      <c r="AG266" s="312"/>
      <c r="AH266" s="293">
        <f t="shared" si="264"/>
        <v>0</v>
      </c>
      <c r="AI266" s="312"/>
      <c r="AJ266" s="312"/>
      <c r="AK266" s="312"/>
      <c r="AL266" s="293">
        <f t="shared" si="265"/>
        <v>0</v>
      </c>
      <c r="AM266" s="312"/>
      <c r="AN266" s="312"/>
      <c r="AO266" s="289"/>
    </row>
    <row r="267" s="262" customFormat="1" customHeight="1" spans="1:41">
      <c r="A267" s="294">
        <v>257</v>
      </c>
      <c r="B267" s="296" t="s">
        <v>632</v>
      </c>
      <c r="C267" s="311"/>
      <c r="D267" s="293">
        <f t="shared" ref="D267:D309" si="338">E267+K267+Q267+X267+AB267+AE267+AH267+AK267+AL267</f>
        <v>20000</v>
      </c>
      <c r="E267" s="293">
        <f t="shared" ref="E267:E297" si="339">SUM(F267:J267)</f>
        <v>0</v>
      </c>
      <c r="F267" s="293">
        <f t="shared" ref="F267:J267" si="340">F268</f>
        <v>0</v>
      </c>
      <c r="G267" s="293">
        <f t="shared" si="340"/>
        <v>0</v>
      </c>
      <c r="H267" s="293">
        <f t="shared" si="340"/>
        <v>0</v>
      </c>
      <c r="I267" s="293">
        <f t="shared" si="340"/>
        <v>0</v>
      </c>
      <c r="J267" s="293">
        <f t="shared" si="340"/>
        <v>0</v>
      </c>
      <c r="K267" s="293">
        <f t="shared" ref="K267:K297" si="341">L267+M267+P267</f>
        <v>0</v>
      </c>
      <c r="L267" s="292">
        <f t="shared" ref="L267:P267" si="342">L268</f>
        <v>0</v>
      </c>
      <c r="M267" s="293">
        <f t="shared" ref="M267:M297" si="343">SUM(N267:O267)</f>
        <v>0</v>
      </c>
      <c r="N267" s="293">
        <f t="shared" si="342"/>
        <v>0</v>
      </c>
      <c r="O267" s="293">
        <f t="shared" si="342"/>
        <v>0</v>
      </c>
      <c r="P267" s="292">
        <f t="shared" si="342"/>
        <v>0</v>
      </c>
      <c r="Q267" s="293">
        <f t="shared" ref="Q267:Q297" si="344">R267+W267</f>
        <v>20000</v>
      </c>
      <c r="R267" s="293">
        <f t="shared" ref="R267:R297" si="345">S267+T267</f>
        <v>0</v>
      </c>
      <c r="S267" s="293">
        <f t="shared" ref="S267:W267" si="346">S268</f>
        <v>0</v>
      </c>
      <c r="T267" s="293">
        <f t="shared" ref="T267:T297" si="347">SUM(U267:V267)</f>
        <v>0</v>
      </c>
      <c r="U267" s="293">
        <f t="shared" si="346"/>
        <v>0</v>
      </c>
      <c r="V267" s="293">
        <f t="shared" si="346"/>
        <v>0</v>
      </c>
      <c r="W267" s="293">
        <f t="shared" si="346"/>
        <v>20000</v>
      </c>
      <c r="X267" s="293">
        <f t="shared" ref="X267:X297" si="348">SUM(Y267:AA267)</f>
        <v>0</v>
      </c>
      <c r="Y267" s="293">
        <f t="shared" ref="Y267:AA267" si="349">Y268</f>
        <v>0</v>
      </c>
      <c r="Z267" s="293">
        <f t="shared" si="349"/>
        <v>0</v>
      </c>
      <c r="AA267" s="293">
        <f t="shared" si="349"/>
        <v>0</v>
      </c>
      <c r="AB267" s="293">
        <f t="shared" ref="AB267:AB297" si="350">SUM(AC267:AD267)</f>
        <v>0</v>
      </c>
      <c r="AC267" s="293">
        <f t="shared" ref="AC267:AG267" si="351">AC268</f>
        <v>0</v>
      </c>
      <c r="AD267" s="293">
        <f t="shared" si="351"/>
        <v>0</v>
      </c>
      <c r="AE267" s="293">
        <f t="shared" ref="AE267:AE309" si="352">SUM(AF267:AG267)</f>
        <v>0</v>
      </c>
      <c r="AF267" s="293">
        <f t="shared" si="351"/>
        <v>0</v>
      </c>
      <c r="AG267" s="293">
        <f t="shared" si="351"/>
        <v>0</v>
      </c>
      <c r="AH267" s="293">
        <f t="shared" ref="AH267:AH297" si="353">SUM(AI267:AJ267)</f>
        <v>0</v>
      </c>
      <c r="AI267" s="293">
        <f t="shared" ref="AI267:AK267" si="354">AI268</f>
        <v>0</v>
      </c>
      <c r="AJ267" s="293">
        <f t="shared" si="354"/>
        <v>0</v>
      </c>
      <c r="AK267" s="293">
        <f t="shared" si="354"/>
        <v>0</v>
      </c>
      <c r="AL267" s="293">
        <f t="shared" ref="AL267:AL297" si="355">SUM(AM267:AN267)</f>
        <v>0</v>
      </c>
      <c r="AM267" s="293">
        <f>AM268</f>
        <v>0</v>
      </c>
      <c r="AN267" s="293">
        <f>AN268</f>
        <v>0</v>
      </c>
      <c r="AO267" s="289"/>
    </row>
    <row r="268" s="262" customFormat="1" ht="49" customHeight="1" spans="1:41">
      <c r="A268" s="294">
        <v>258</v>
      </c>
      <c r="B268" s="298" t="s">
        <v>633</v>
      </c>
      <c r="C268" s="311"/>
      <c r="D268" s="293">
        <f t="shared" si="338"/>
        <v>20000</v>
      </c>
      <c r="E268" s="293">
        <f t="shared" si="339"/>
        <v>0</v>
      </c>
      <c r="F268" s="312"/>
      <c r="G268" s="312"/>
      <c r="H268" s="312"/>
      <c r="I268" s="312"/>
      <c r="J268" s="312"/>
      <c r="K268" s="293">
        <f t="shared" si="341"/>
        <v>0</v>
      </c>
      <c r="L268" s="313"/>
      <c r="M268" s="293">
        <f t="shared" si="343"/>
        <v>0</v>
      </c>
      <c r="N268" s="314"/>
      <c r="O268" s="314"/>
      <c r="P268" s="313"/>
      <c r="Q268" s="293">
        <f t="shared" si="344"/>
        <v>20000</v>
      </c>
      <c r="R268" s="293">
        <f t="shared" si="345"/>
        <v>0</v>
      </c>
      <c r="S268" s="312"/>
      <c r="T268" s="293">
        <f t="shared" si="347"/>
        <v>0</v>
      </c>
      <c r="U268" s="312"/>
      <c r="V268" s="312"/>
      <c r="W268" s="312">
        <v>20000</v>
      </c>
      <c r="X268" s="293">
        <f t="shared" si="348"/>
        <v>0</v>
      </c>
      <c r="Y268" s="312"/>
      <c r="Z268" s="312"/>
      <c r="AA268" s="312"/>
      <c r="AB268" s="293">
        <f t="shared" si="350"/>
        <v>0</v>
      </c>
      <c r="AC268" s="312"/>
      <c r="AD268" s="312"/>
      <c r="AE268" s="293">
        <f t="shared" si="352"/>
        <v>0</v>
      </c>
      <c r="AF268" s="312"/>
      <c r="AG268" s="312"/>
      <c r="AH268" s="293">
        <f t="shared" si="353"/>
        <v>0</v>
      </c>
      <c r="AI268" s="312"/>
      <c r="AJ268" s="312"/>
      <c r="AK268" s="312"/>
      <c r="AL268" s="293">
        <f t="shared" si="355"/>
        <v>0</v>
      </c>
      <c r="AM268" s="312"/>
      <c r="AN268" s="312"/>
      <c r="AO268" s="310" t="s">
        <v>634</v>
      </c>
    </row>
    <row r="269" s="262" customFormat="1" customHeight="1" spans="1:41">
      <c r="A269" s="294">
        <v>259</v>
      </c>
      <c r="B269" s="296" t="s">
        <v>635</v>
      </c>
      <c r="C269" s="289" t="s">
        <v>636</v>
      </c>
      <c r="D269" s="293">
        <f t="shared" si="338"/>
        <v>1107</v>
      </c>
      <c r="E269" s="293">
        <f t="shared" si="339"/>
        <v>441</v>
      </c>
      <c r="F269" s="293">
        <v>441</v>
      </c>
      <c r="G269" s="293"/>
      <c r="H269" s="293"/>
      <c r="I269" s="293"/>
      <c r="J269" s="293"/>
      <c r="K269" s="293">
        <f t="shared" si="341"/>
        <v>266</v>
      </c>
      <c r="L269" s="292">
        <v>200</v>
      </c>
      <c r="M269" s="293">
        <f t="shared" si="343"/>
        <v>66</v>
      </c>
      <c r="N269" s="293">
        <v>51</v>
      </c>
      <c r="O269" s="293">
        <v>15</v>
      </c>
      <c r="P269" s="292"/>
      <c r="Q269" s="293">
        <f t="shared" si="344"/>
        <v>400</v>
      </c>
      <c r="R269" s="293">
        <f t="shared" si="345"/>
        <v>400</v>
      </c>
      <c r="S269" s="293">
        <v>310</v>
      </c>
      <c r="T269" s="293">
        <f t="shared" si="347"/>
        <v>90</v>
      </c>
      <c r="U269" s="293">
        <v>60</v>
      </c>
      <c r="V269" s="293">
        <v>30</v>
      </c>
      <c r="W269" s="293"/>
      <c r="X269" s="293">
        <f t="shared" si="348"/>
        <v>0</v>
      </c>
      <c r="Y269" s="293"/>
      <c r="Z269" s="293"/>
      <c r="AA269" s="293"/>
      <c r="AB269" s="293">
        <f t="shared" si="350"/>
        <v>0</v>
      </c>
      <c r="AC269" s="293"/>
      <c r="AD269" s="293"/>
      <c r="AE269" s="293">
        <f t="shared" si="352"/>
        <v>0</v>
      </c>
      <c r="AF269" s="293"/>
      <c r="AG269" s="293"/>
      <c r="AH269" s="293">
        <f t="shared" si="353"/>
        <v>0</v>
      </c>
      <c r="AI269" s="293"/>
      <c r="AJ269" s="293"/>
      <c r="AK269" s="293"/>
      <c r="AL269" s="293">
        <f t="shared" si="355"/>
        <v>0</v>
      </c>
      <c r="AM269" s="293"/>
      <c r="AN269" s="293"/>
      <c r="AO269" s="310" t="s">
        <v>637</v>
      </c>
    </row>
    <row r="270" s="262" customFormat="1" customHeight="1" spans="1:41">
      <c r="A270" s="294">
        <v>260</v>
      </c>
      <c r="B270" s="316" t="s">
        <v>638</v>
      </c>
      <c r="C270" s="311"/>
      <c r="D270" s="293">
        <f t="shared" si="338"/>
        <v>2346</v>
      </c>
      <c r="E270" s="293">
        <f t="shared" si="339"/>
        <v>311</v>
      </c>
      <c r="F270" s="293">
        <f t="shared" ref="F270:J270" si="356">F271+F272</f>
        <v>191</v>
      </c>
      <c r="G270" s="293">
        <f t="shared" si="356"/>
        <v>0</v>
      </c>
      <c r="H270" s="293">
        <f t="shared" si="356"/>
        <v>70</v>
      </c>
      <c r="I270" s="293">
        <f t="shared" si="356"/>
        <v>0</v>
      </c>
      <c r="J270" s="293">
        <f t="shared" si="356"/>
        <v>50</v>
      </c>
      <c r="K270" s="293">
        <f t="shared" si="341"/>
        <v>35</v>
      </c>
      <c r="L270" s="292">
        <f t="shared" ref="L270:P270" si="357">L271+L272</f>
        <v>30</v>
      </c>
      <c r="M270" s="293">
        <f t="shared" si="343"/>
        <v>5</v>
      </c>
      <c r="N270" s="293">
        <f t="shared" si="357"/>
        <v>0</v>
      </c>
      <c r="O270" s="293">
        <f t="shared" si="357"/>
        <v>5</v>
      </c>
      <c r="P270" s="292">
        <f t="shared" si="357"/>
        <v>0</v>
      </c>
      <c r="Q270" s="293">
        <f t="shared" si="344"/>
        <v>2000</v>
      </c>
      <c r="R270" s="293">
        <f t="shared" si="345"/>
        <v>0</v>
      </c>
      <c r="S270" s="293">
        <f t="shared" ref="S270:W270" si="358">S271+S272</f>
        <v>0</v>
      </c>
      <c r="T270" s="293">
        <f t="shared" si="347"/>
        <v>0</v>
      </c>
      <c r="U270" s="293">
        <f t="shared" si="358"/>
        <v>0</v>
      </c>
      <c r="V270" s="293">
        <f t="shared" si="358"/>
        <v>0</v>
      </c>
      <c r="W270" s="293">
        <f t="shared" si="358"/>
        <v>2000</v>
      </c>
      <c r="X270" s="293">
        <f t="shared" si="348"/>
        <v>0</v>
      </c>
      <c r="Y270" s="293">
        <f t="shared" ref="Y270:AA270" si="359">Y271+Y272</f>
        <v>0</v>
      </c>
      <c r="Z270" s="293">
        <f t="shared" si="359"/>
        <v>0</v>
      </c>
      <c r="AA270" s="293">
        <f t="shared" si="359"/>
        <v>0</v>
      </c>
      <c r="AB270" s="293">
        <f t="shared" si="350"/>
        <v>0</v>
      </c>
      <c r="AC270" s="293">
        <f t="shared" ref="AC270:AG270" si="360">AC271+AC272</f>
        <v>0</v>
      </c>
      <c r="AD270" s="293">
        <f t="shared" si="360"/>
        <v>0</v>
      </c>
      <c r="AE270" s="293">
        <f t="shared" si="352"/>
        <v>0</v>
      </c>
      <c r="AF270" s="293">
        <f t="shared" si="360"/>
        <v>0</v>
      </c>
      <c r="AG270" s="293">
        <f t="shared" si="360"/>
        <v>0</v>
      </c>
      <c r="AH270" s="293">
        <f t="shared" si="353"/>
        <v>0</v>
      </c>
      <c r="AI270" s="293">
        <f t="shared" ref="AI270:AK270" si="361">AI271+AI272</f>
        <v>0</v>
      </c>
      <c r="AJ270" s="293">
        <f t="shared" si="361"/>
        <v>0</v>
      </c>
      <c r="AK270" s="293">
        <f t="shared" si="361"/>
        <v>0</v>
      </c>
      <c r="AL270" s="293">
        <f t="shared" si="355"/>
        <v>0</v>
      </c>
      <c r="AM270" s="293">
        <f>AM271+AM272</f>
        <v>0</v>
      </c>
      <c r="AN270" s="293">
        <f>AN271+AN272</f>
        <v>0</v>
      </c>
      <c r="AO270" s="289"/>
    </row>
    <row r="271" s="262" customFormat="1" customHeight="1" spans="1:41">
      <c r="A271" s="294">
        <v>261</v>
      </c>
      <c r="B271" s="298" t="s">
        <v>639</v>
      </c>
      <c r="C271" s="289" t="s">
        <v>640</v>
      </c>
      <c r="D271" s="293">
        <f t="shared" si="338"/>
        <v>346</v>
      </c>
      <c r="E271" s="293">
        <f t="shared" si="339"/>
        <v>311</v>
      </c>
      <c r="F271" s="293">
        <v>191</v>
      </c>
      <c r="G271" s="293"/>
      <c r="H271" s="293">
        <v>70</v>
      </c>
      <c r="I271" s="293"/>
      <c r="J271" s="293">
        <v>50</v>
      </c>
      <c r="K271" s="293">
        <f t="shared" si="341"/>
        <v>35</v>
      </c>
      <c r="L271" s="292">
        <v>30</v>
      </c>
      <c r="M271" s="293">
        <f t="shared" si="343"/>
        <v>5</v>
      </c>
      <c r="N271" s="293"/>
      <c r="O271" s="293">
        <v>5</v>
      </c>
      <c r="P271" s="292"/>
      <c r="Q271" s="293">
        <f t="shared" si="344"/>
        <v>0</v>
      </c>
      <c r="R271" s="293">
        <f t="shared" si="345"/>
        <v>0</v>
      </c>
      <c r="S271" s="293"/>
      <c r="T271" s="293">
        <f t="shared" si="347"/>
        <v>0</v>
      </c>
      <c r="U271" s="293"/>
      <c r="V271" s="293"/>
      <c r="W271" s="293"/>
      <c r="X271" s="293">
        <f t="shared" si="348"/>
        <v>0</v>
      </c>
      <c r="Y271" s="293"/>
      <c r="Z271" s="293"/>
      <c r="AA271" s="293"/>
      <c r="AB271" s="293">
        <f t="shared" si="350"/>
        <v>0</v>
      </c>
      <c r="AC271" s="293"/>
      <c r="AD271" s="293"/>
      <c r="AE271" s="293">
        <f t="shared" si="352"/>
        <v>0</v>
      </c>
      <c r="AF271" s="293"/>
      <c r="AG271" s="293"/>
      <c r="AH271" s="293">
        <f t="shared" si="353"/>
        <v>0</v>
      </c>
      <c r="AI271" s="293"/>
      <c r="AJ271" s="293"/>
      <c r="AK271" s="293"/>
      <c r="AL271" s="293">
        <f t="shared" si="355"/>
        <v>0</v>
      </c>
      <c r="AM271" s="293"/>
      <c r="AN271" s="293"/>
      <c r="AO271" s="289"/>
    </row>
    <row r="272" s="262" customFormat="1" customHeight="1" spans="1:41">
      <c r="A272" s="294">
        <v>262</v>
      </c>
      <c r="B272" s="298" t="s">
        <v>507</v>
      </c>
      <c r="C272" s="311"/>
      <c r="D272" s="293">
        <f t="shared" si="338"/>
        <v>2000</v>
      </c>
      <c r="E272" s="293">
        <f t="shared" si="339"/>
        <v>0</v>
      </c>
      <c r="F272" s="312"/>
      <c r="G272" s="312"/>
      <c r="H272" s="312"/>
      <c r="I272" s="312"/>
      <c r="J272" s="312"/>
      <c r="K272" s="293">
        <f t="shared" si="341"/>
        <v>0</v>
      </c>
      <c r="L272" s="313"/>
      <c r="M272" s="293">
        <f t="shared" si="343"/>
        <v>0</v>
      </c>
      <c r="N272" s="314"/>
      <c r="O272" s="314"/>
      <c r="P272" s="313"/>
      <c r="Q272" s="293">
        <f t="shared" si="344"/>
        <v>2000</v>
      </c>
      <c r="R272" s="293">
        <f t="shared" si="345"/>
        <v>0</v>
      </c>
      <c r="S272" s="312"/>
      <c r="T272" s="293">
        <f t="shared" si="347"/>
        <v>0</v>
      </c>
      <c r="U272" s="312"/>
      <c r="V272" s="312"/>
      <c r="W272" s="312">
        <v>2000</v>
      </c>
      <c r="X272" s="293">
        <f t="shared" si="348"/>
        <v>0</v>
      </c>
      <c r="Y272" s="312"/>
      <c r="Z272" s="312"/>
      <c r="AA272" s="312"/>
      <c r="AB272" s="293">
        <f t="shared" si="350"/>
        <v>0</v>
      </c>
      <c r="AC272" s="312"/>
      <c r="AD272" s="312"/>
      <c r="AE272" s="293">
        <f t="shared" si="352"/>
        <v>0</v>
      </c>
      <c r="AF272" s="312"/>
      <c r="AG272" s="312"/>
      <c r="AH272" s="293">
        <f t="shared" si="353"/>
        <v>0</v>
      </c>
      <c r="AI272" s="312"/>
      <c r="AJ272" s="312"/>
      <c r="AK272" s="312"/>
      <c r="AL272" s="293">
        <f t="shared" si="355"/>
        <v>0</v>
      </c>
      <c r="AM272" s="312"/>
      <c r="AN272" s="312"/>
      <c r="AO272" s="289"/>
    </row>
    <row r="273" s="262" customFormat="1" customHeight="1" spans="1:41">
      <c r="A273" s="294">
        <v>263</v>
      </c>
      <c r="B273" s="295" t="s">
        <v>641</v>
      </c>
      <c r="C273" s="311"/>
      <c r="D273" s="293">
        <f t="shared" si="338"/>
        <v>23521</v>
      </c>
      <c r="E273" s="293">
        <f t="shared" si="339"/>
        <v>897</v>
      </c>
      <c r="F273" s="293">
        <f t="shared" ref="F273:J273" si="362">F274+F275+F278</f>
        <v>885</v>
      </c>
      <c r="G273" s="293">
        <f t="shared" si="362"/>
        <v>0</v>
      </c>
      <c r="H273" s="293">
        <f t="shared" si="362"/>
        <v>0</v>
      </c>
      <c r="I273" s="293">
        <f t="shared" si="362"/>
        <v>0</v>
      </c>
      <c r="J273" s="293">
        <f t="shared" si="362"/>
        <v>12</v>
      </c>
      <c r="K273" s="293">
        <f t="shared" si="341"/>
        <v>204</v>
      </c>
      <c r="L273" s="292">
        <f t="shared" ref="L273:P273" si="363">L274+L275+L278</f>
        <v>110</v>
      </c>
      <c r="M273" s="293">
        <f t="shared" si="343"/>
        <v>94</v>
      </c>
      <c r="N273" s="293">
        <f t="shared" si="363"/>
        <v>89</v>
      </c>
      <c r="O273" s="293">
        <f t="shared" si="363"/>
        <v>5</v>
      </c>
      <c r="P273" s="292">
        <f t="shared" si="363"/>
        <v>0</v>
      </c>
      <c r="Q273" s="293">
        <f t="shared" si="344"/>
        <v>22420</v>
      </c>
      <c r="R273" s="293">
        <f t="shared" si="345"/>
        <v>100</v>
      </c>
      <c r="S273" s="293">
        <f t="shared" ref="S273:W273" si="364">S274+S275+S278</f>
        <v>16</v>
      </c>
      <c r="T273" s="293">
        <f t="shared" si="347"/>
        <v>84</v>
      </c>
      <c r="U273" s="293">
        <f t="shared" si="364"/>
        <v>36</v>
      </c>
      <c r="V273" s="293">
        <f t="shared" si="364"/>
        <v>48</v>
      </c>
      <c r="W273" s="293">
        <f t="shared" si="364"/>
        <v>22320</v>
      </c>
      <c r="X273" s="293">
        <f t="shared" si="348"/>
        <v>0</v>
      </c>
      <c r="Y273" s="293">
        <f t="shared" ref="Y273:AA273" si="365">Y274+Y275+Y278</f>
        <v>0</v>
      </c>
      <c r="Z273" s="293">
        <f t="shared" si="365"/>
        <v>0</v>
      </c>
      <c r="AA273" s="293">
        <f t="shared" si="365"/>
        <v>0</v>
      </c>
      <c r="AB273" s="293">
        <f t="shared" si="350"/>
        <v>0</v>
      </c>
      <c r="AC273" s="293">
        <f t="shared" ref="AC273:AG273" si="366">AC274+AC275+AC278</f>
        <v>0</v>
      </c>
      <c r="AD273" s="293">
        <f t="shared" si="366"/>
        <v>0</v>
      </c>
      <c r="AE273" s="293">
        <f t="shared" si="352"/>
        <v>0</v>
      </c>
      <c r="AF273" s="293">
        <f t="shared" si="366"/>
        <v>0</v>
      </c>
      <c r="AG273" s="293">
        <f t="shared" si="366"/>
        <v>0</v>
      </c>
      <c r="AH273" s="293">
        <f t="shared" si="353"/>
        <v>0</v>
      </c>
      <c r="AI273" s="293">
        <f t="shared" ref="AI273:AK273" si="367">AI274+AI275+AI278</f>
        <v>0</v>
      </c>
      <c r="AJ273" s="293">
        <f t="shared" si="367"/>
        <v>0</v>
      </c>
      <c r="AK273" s="293">
        <f t="shared" si="367"/>
        <v>0</v>
      </c>
      <c r="AL273" s="293">
        <f t="shared" si="355"/>
        <v>0</v>
      </c>
      <c r="AM273" s="293">
        <f>AM274+AM275+AM278</f>
        <v>0</v>
      </c>
      <c r="AN273" s="293">
        <f>AN274+AN275+AN278</f>
        <v>0</v>
      </c>
      <c r="AO273" s="289"/>
    </row>
    <row r="274" s="262" customFormat="1" customHeight="1" spans="1:41">
      <c r="A274" s="294">
        <v>264</v>
      </c>
      <c r="B274" s="296" t="s">
        <v>642</v>
      </c>
      <c r="C274" s="289" t="s">
        <v>643</v>
      </c>
      <c r="D274" s="293">
        <f t="shared" si="338"/>
        <v>1201</v>
      </c>
      <c r="E274" s="293">
        <f t="shared" si="339"/>
        <v>897</v>
      </c>
      <c r="F274" s="293">
        <v>885</v>
      </c>
      <c r="G274" s="293"/>
      <c r="H274" s="293"/>
      <c r="I274" s="293"/>
      <c r="J274" s="293">
        <v>12</v>
      </c>
      <c r="K274" s="293">
        <f t="shared" si="341"/>
        <v>204</v>
      </c>
      <c r="L274" s="292">
        <v>110</v>
      </c>
      <c r="M274" s="293">
        <f t="shared" si="343"/>
        <v>94</v>
      </c>
      <c r="N274" s="293">
        <v>89</v>
      </c>
      <c r="O274" s="293">
        <v>5</v>
      </c>
      <c r="P274" s="292"/>
      <c r="Q274" s="293">
        <f t="shared" si="344"/>
        <v>100</v>
      </c>
      <c r="R274" s="293">
        <f t="shared" si="345"/>
        <v>100</v>
      </c>
      <c r="S274" s="293">
        <v>16</v>
      </c>
      <c r="T274" s="293">
        <f t="shared" si="347"/>
        <v>84</v>
      </c>
      <c r="U274" s="293">
        <v>36</v>
      </c>
      <c r="V274" s="293">
        <v>48</v>
      </c>
      <c r="W274" s="293"/>
      <c r="X274" s="293">
        <f t="shared" si="348"/>
        <v>0</v>
      </c>
      <c r="Y274" s="293"/>
      <c r="Z274" s="293"/>
      <c r="AA274" s="293"/>
      <c r="AB274" s="293">
        <f t="shared" si="350"/>
        <v>0</v>
      </c>
      <c r="AC274" s="293"/>
      <c r="AD274" s="293"/>
      <c r="AE274" s="293">
        <f t="shared" si="352"/>
        <v>0</v>
      </c>
      <c r="AF274" s="293"/>
      <c r="AG274" s="293"/>
      <c r="AH274" s="293">
        <f t="shared" si="353"/>
        <v>0</v>
      </c>
      <c r="AI274" s="293"/>
      <c r="AJ274" s="293"/>
      <c r="AK274" s="293"/>
      <c r="AL274" s="293">
        <f t="shared" si="355"/>
        <v>0</v>
      </c>
      <c r="AM274" s="293"/>
      <c r="AN274" s="293"/>
      <c r="AO274" s="310" t="s">
        <v>644</v>
      </c>
    </row>
    <row r="275" s="262" customFormat="1" customHeight="1" spans="1:41">
      <c r="A275" s="294">
        <v>265</v>
      </c>
      <c r="B275" s="296" t="s">
        <v>645</v>
      </c>
      <c r="C275" s="311"/>
      <c r="D275" s="293">
        <f t="shared" si="338"/>
        <v>0</v>
      </c>
      <c r="E275" s="293">
        <f t="shared" si="339"/>
        <v>0</v>
      </c>
      <c r="F275" s="293">
        <f t="shared" ref="F275:J275" si="368">F276+F277</f>
        <v>0</v>
      </c>
      <c r="G275" s="293">
        <f t="shared" si="368"/>
        <v>0</v>
      </c>
      <c r="H275" s="293">
        <f t="shared" si="368"/>
        <v>0</v>
      </c>
      <c r="I275" s="293">
        <f t="shared" si="368"/>
        <v>0</v>
      </c>
      <c r="J275" s="293">
        <f t="shared" si="368"/>
        <v>0</v>
      </c>
      <c r="K275" s="293">
        <f t="shared" si="341"/>
        <v>0</v>
      </c>
      <c r="L275" s="292">
        <f t="shared" ref="L275:P275" si="369">L276+L277</f>
        <v>0</v>
      </c>
      <c r="M275" s="293">
        <f t="shared" si="343"/>
        <v>0</v>
      </c>
      <c r="N275" s="293">
        <f t="shared" si="369"/>
        <v>0</v>
      </c>
      <c r="O275" s="293">
        <f t="shared" si="369"/>
        <v>0</v>
      </c>
      <c r="P275" s="292">
        <f t="shared" si="369"/>
        <v>0</v>
      </c>
      <c r="Q275" s="293">
        <f t="shared" si="344"/>
        <v>0</v>
      </c>
      <c r="R275" s="293">
        <f t="shared" si="345"/>
        <v>0</v>
      </c>
      <c r="S275" s="293">
        <f t="shared" ref="S275:W275" si="370">S276+S277</f>
        <v>0</v>
      </c>
      <c r="T275" s="293">
        <f t="shared" si="347"/>
        <v>0</v>
      </c>
      <c r="U275" s="293">
        <f t="shared" si="370"/>
        <v>0</v>
      </c>
      <c r="V275" s="293">
        <f t="shared" si="370"/>
        <v>0</v>
      </c>
      <c r="W275" s="293">
        <f t="shared" si="370"/>
        <v>0</v>
      </c>
      <c r="X275" s="293">
        <f t="shared" si="348"/>
        <v>0</v>
      </c>
      <c r="Y275" s="293">
        <f t="shared" ref="Y275:AA275" si="371">Y276+Y277</f>
        <v>0</v>
      </c>
      <c r="Z275" s="293">
        <f t="shared" si="371"/>
        <v>0</v>
      </c>
      <c r="AA275" s="293">
        <f t="shared" si="371"/>
        <v>0</v>
      </c>
      <c r="AB275" s="293">
        <f t="shared" si="350"/>
        <v>0</v>
      </c>
      <c r="AC275" s="293">
        <f t="shared" ref="AC275:AG275" si="372">AC276+AC277</f>
        <v>0</v>
      </c>
      <c r="AD275" s="293">
        <f t="shared" si="372"/>
        <v>0</v>
      </c>
      <c r="AE275" s="293">
        <f t="shared" si="352"/>
        <v>0</v>
      </c>
      <c r="AF275" s="293">
        <f t="shared" si="372"/>
        <v>0</v>
      </c>
      <c r="AG275" s="293">
        <f t="shared" si="372"/>
        <v>0</v>
      </c>
      <c r="AH275" s="293">
        <f t="shared" si="353"/>
        <v>0</v>
      </c>
      <c r="AI275" s="293">
        <f t="shared" ref="AI275:AK275" si="373">AI276+AI277</f>
        <v>0</v>
      </c>
      <c r="AJ275" s="293">
        <f t="shared" si="373"/>
        <v>0</v>
      </c>
      <c r="AK275" s="293">
        <f t="shared" si="373"/>
        <v>0</v>
      </c>
      <c r="AL275" s="293">
        <f t="shared" si="355"/>
        <v>0</v>
      </c>
      <c r="AM275" s="293">
        <f>AM276+AM277</f>
        <v>0</v>
      </c>
      <c r="AN275" s="293">
        <f>AN276+AN277</f>
        <v>0</v>
      </c>
      <c r="AO275" s="289"/>
    </row>
    <row r="276" s="262" customFormat="1" customHeight="1" spans="1:41">
      <c r="A276" s="294">
        <v>266</v>
      </c>
      <c r="B276" s="298" t="s">
        <v>646</v>
      </c>
      <c r="C276" s="311"/>
      <c r="D276" s="293">
        <f t="shared" si="338"/>
        <v>0</v>
      </c>
      <c r="E276" s="293">
        <f t="shared" si="339"/>
        <v>0</v>
      </c>
      <c r="F276" s="312"/>
      <c r="G276" s="312"/>
      <c r="H276" s="312"/>
      <c r="I276" s="312"/>
      <c r="J276" s="312"/>
      <c r="K276" s="293">
        <f t="shared" si="341"/>
        <v>0</v>
      </c>
      <c r="L276" s="313"/>
      <c r="M276" s="293">
        <f t="shared" si="343"/>
        <v>0</v>
      </c>
      <c r="N276" s="314"/>
      <c r="O276" s="314"/>
      <c r="P276" s="313"/>
      <c r="Q276" s="293">
        <f t="shared" si="344"/>
        <v>0</v>
      </c>
      <c r="R276" s="293">
        <f t="shared" si="345"/>
        <v>0</v>
      </c>
      <c r="S276" s="312"/>
      <c r="T276" s="293">
        <f t="shared" si="347"/>
        <v>0</v>
      </c>
      <c r="U276" s="312"/>
      <c r="V276" s="312"/>
      <c r="W276" s="312"/>
      <c r="X276" s="293">
        <f t="shared" si="348"/>
        <v>0</v>
      </c>
      <c r="Y276" s="312"/>
      <c r="Z276" s="312"/>
      <c r="AA276" s="312"/>
      <c r="AB276" s="293">
        <f t="shared" si="350"/>
        <v>0</v>
      </c>
      <c r="AC276" s="312"/>
      <c r="AD276" s="312"/>
      <c r="AE276" s="293">
        <f t="shared" si="352"/>
        <v>0</v>
      </c>
      <c r="AF276" s="312"/>
      <c r="AG276" s="312"/>
      <c r="AH276" s="293">
        <f t="shared" si="353"/>
        <v>0</v>
      </c>
      <c r="AI276" s="312"/>
      <c r="AJ276" s="312"/>
      <c r="AK276" s="312"/>
      <c r="AL276" s="293">
        <f t="shared" si="355"/>
        <v>0</v>
      </c>
      <c r="AM276" s="312"/>
      <c r="AN276" s="312"/>
      <c r="AO276" s="289"/>
    </row>
    <row r="277" s="262" customFormat="1" customHeight="1" spans="1:41">
      <c r="A277" s="294">
        <v>267</v>
      </c>
      <c r="B277" s="298" t="s">
        <v>647</v>
      </c>
      <c r="C277" s="311"/>
      <c r="D277" s="293">
        <f t="shared" si="338"/>
        <v>0</v>
      </c>
      <c r="E277" s="293">
        <f t="shared" si="339"/>
        <v>0</v>
      </c>
      <c r="F277" s="312"/>
      <c r="G277" s="312"/>
      <c r="H277" s="312"/>
      <c r="I277" s="312"/>
      <c r="J277" s="312"/>
      <c r="K277" s="293">
        <f t="shared" si="341"/>
        <v>0</v>
      </c>
      <c r="L277" s="313"/>
      <c r="M277" s="293">
        <f t="shared" si="343"/>
        <v>0</v>
      </c>
      <c r="N277" s="314"/>
      <c r="O277" s="314"/>
      <c r="P277" s="313"/>
      <c r="Q277" s="293">
        <f t="shared" si="344"/>
        <v>0</v>
      </c>
      <c r="R277" s="293">
        <f t="shared" si="345"/>
        <v>0</v>
      </c>
      <c r="S277" s="312"/>
      <c r="T277" s="293">
        <f t="shared" si="347"/>
        <v>0</v>
      </c>
      <c r="U277" s="312"/>
      <c r="V277" s="312"/>
      <c r="W277" s="312"/>
      <c r="X277" s="293">
        <f t="shared" si="348"/>
        <v>0</v>
      </c>
      <c r="Y277" s="312"/>
      <c r="Z277" s="312"/>
      <c r="AA277" s="312"/>
      <c r="AB277" s="293">
        <f t="shared" si="350"/>
        <v>0</v>
      </c>
      <c r="AC277" s="312"/>
      <c r="AD277" s="312"/>
      <c r="AE277" s="293">
        <f t="shared" si="352"/>
        <v>0</v>
      </c>
      <c r="AF277" s="312"/>
      <c r="AG277" s="312"/>
      <c r="AH277" s="293">
        <f t="shared" si="353"/>
        <v>0</v>
      </c>
      <c r="AI277" s="312"/>
      <c r="AJ277" s="312"/>
      <c r="AK277" s="312"/>
      <c r="AL277" s="293">
        <f t="shared" si="355"/>
        <v>0</v>
      </c>
      <c r="AM277" s="312"/>
      <c r="AN277" s="312"/>
      <c r="AO277" s="289"/>
    </row>
    <row r="278" s="262" customFormat="1" customHeight="1" spans="1:41">
      <c r="A278" s="294">
        <v>268</v>
      </c>
      <c r="B278" s="296" t="s">
        <v>648</v>
      </c>
      <c r="C278" s="311"/>
      <c r="D278" s="293">
        <f t="shared" si="338"/>
        <v>22320</v>
      </c>
      <c r="E278" s="293">
        <f t="shared" si="339"/>
        <v>0</v>
      </c>
      <c r="F278" s="293">
        <f t="shared" ref="F278:J278" si="374">F279+F280</f>
        <v>0</v>
      </c>
      <c r="G278" s="293">
        <f t="shared" si="374"/>
        <v>0</v>
      </c>
      <c r="H278" s="293">
        <f t="shared" si="374"/>
        <v>0</v>
      </c>
      <c r="I278" s="293">
        <f t="shared" si="374"/>
        <v>0</v>
      </c>
      <c r="J278" s="293">
        <f t="shared" si="374"/>
        <v>0</v>
      </c>
      <c r="K278" s="293">
        <f t="shared" si="341"/>
        <v>0</v>
      </c>
      <c r="L278" s="292">
        <f t="shared" ref="L278:P278" si="375">L279+L280</f>
        <v>0</v>
      </c>
      <c r="M278" s="293">
        <f t="shared" si="343"/>
        <v>0</v>
      </c>
      <c r="N278" s="293">
        <f t="shared" si="375"/>
        <v>0</v>
      </c>
      <c r="O278" s="293">
        <f t="shared" si="375"/>
        <v>0</v>
      </c>
      <c r="P278" s="292">
        <f t="shared" si="375"/>
        <v>0</v>
      </c>
      <c r="Q278" s="293">
        <f t="shared" si="344"/>
        <v>22320</v>
      </c>
      <c r="R278" s="293">
        <f t="shared" si="345"/>
        <v>0</v>
      </c>
      <c r="S278" s="293">
        <f t="shared" ref="S278:W278" si="376">S279+S280</f>
        <v>0</v>
      </c>
      <c r="T278" s="293">
        <f t="shared" si="347"/>
        <v>0</v>
      </c>
      <c r="U278" s="293">
        <f t="shared" si="376"/>
        <v>0</v>
      </c>
      <c r="V278" s="293">
        <f t="shared" si="376"/>
        <v>0</v>
      </c>
      <c r="W278" s="293">
        <f t="shared" si="376"/>
        <v>22320</v>
      </c>
      <c r="X278" s="293">
        <f t="shared" si="348"/>
        <v>0</v>
      </c>
      <c r="Y278" s="293">
        <f t="shared" ref="Y278:AA278" si="377">Y279+Y280</f>
        <v>0</v>
      </c>
      <c r="Z278" s="293">
        <f t="shared" si="377"/>
        <v>0</v>
      </c>
      <c r="AA278" s="293">
        <f t="shared" si="377"/>
        <v>0</v>
      </c>
      <c r="AB278" s="293">
        <f t="shared" si="350"/>
        <v>0</v>
      </c>
      <c r="AC278" s="293">
        <f t="shared" ref="AC278:AG278" si="378">AC279+AC280</f>
        <v>0</v>
      </c>
      <c r="AD278" s="293">
        <f t="shared" si="378"/>
        <v>0</v>
      </c>
      <c r="AE278" s="293">
        <f t="shared" si="352"/>
        <v>0</v>
      </c>
      <c r="AF278" s="293">
        <f t="shared" si="378"/>
        <v>0</v>
      </c>
      <c r="AG278" s="293">
        <f t="shared" si="378"/>
        <v>0</v>
      </c>
      <c r="AH278" s="293">
        <f t="shared" si="353"/>
        <v>0</v>
      </c>
      <c r="AI278" s="293">
        <f t="shared" ref="AI278:AK278" si="379">AI279+AI280</f>
        <v>0</v>
      </c>
      <c r="AJ278" s="293">
        <f t="shared" si="379"/>
        <v>0</v>
      </c>
      <c r="AK278" s="293">
        <f t="shared" si="379"/>
        <v>0</v>
      </c>
      <c r="AL278" s="293">
        <f t="shared" si="355"/>
        <v>0</v>
      </c>
      <c r="AM278" s="293">
        <f>AM279+AM280</f>
        <v>0</v>
      </c>
      <c r="AN278" s="293">
        <f>AN279+AN280</f>
        <v>0</v>
      </c>
      <c r="AO278" s="289"/>
    </row>
    <row r="279" s="262" customFormat="1" customHeight="1" spans="1:41">
      <c r="A279" s="294">
        <v>269</v>
      </c>
      <c r="B279" s="298" t="s">
        <v>649</v>
      </c>
      <c r="C279" s="311"/>
      <c r="D279" s="293">
        <f t="shared" si="338"/>
        <v>0</v>
      </c>
      <c r="E279" s="293">
        <f t="shared" si="339"/>
        <v>0</v>
      </c>
      <c r="F279" s="312"/>
      <c r="G279" s="312"/>
      <c r="H279" s="312"/>
      <c r="I279" s="312"/>
      <c r="J279" s="312"/>
      <c r="K279" s="293">
        <f t="shared" si="341"/>
        <v>0</v>
      </c>
      <c r="L279" s="313"/>
      <c r="M279" s="293">
        <f t="shared" si="343"/>
        <v>0</v>
      </c>
      <c r="N279" s="314"/>
      <c r="O279" s="314"/>
      <c r="P279" s="313"/>
      <c r="Q279" s="293">
        <f t="shared" si="344"/>
        <v>0</v>
      </c>
      <c r="R279" s="293">
        <f t="shared" si="345"/>
        <v>0</v>
      </c>
      <c r="S279" s="312"/>
      <c r="T279" s="293">
        <f t="shared" si="347"/>
        <v>0</v>
      </c>
      <c r="U279" s="312"/>
      <c r="V279" s="312"/>
      <c r="W279" s="312"/>
      <c r="X279" s="293">
        <f t="shared" si="348"/>
        <v>0</v>
      </c>
      <c r="Y279" s="312"/>
      <c r="Z279" s="312"/>
      <c r="AA279" s="312"/>
      <c r="AB279" s="293">
        <f t="shared" si="350"/>
        <v>0</v>
      </c>
      <c r="AC279" s="312"/>
      <c r="AD279" s="312"/>
      <c r="AE279" s="293">
        <f t="shared" si="352"/>
        <v>0</v>
      </c>
      <c r="AF279" s="312"/>
      <c r="AG279" s="312"/>
      <c r="AH279" s="293">
        <f t="shared" si="353"/>
        <v>0</v>
      </c>
      <c r="AI279" s="312"/>
      <c r="AJ279" s="312"/>
      <c r="AK279" s="312"/>
      <c r="AL279" s="293">
        <f t="shared" si="355"/>
        <v>0</v>
      </c>
      <c r="AM279" s="312"/>
      <c r="AN279" s="312"/>
      <c r="AO279" s="289"/>
    </row>
    <row r="280" s="262" customFormat="1" customHeight="1" spans="1:41">
      <c r="A280" s="294">
        <v>270</v>
      </c>
      <c r="B280" s="298" t="s">
        <v>650</v>
      </c>
      <c r="C280" s="311"/>
      <c r="D280" s="293">
        <f t="shared" si="338"/>
        <v>22320</v>
      </c>
      <c r="E280" s="293">
        <f t="shared" si="339"/>
        <v>0</v>
      </c>
      <c r="F280" s="312"/>
      <c r="G280" s="312"/>
      <c r="H280" s="312"/>
      <c r="I280" s="312"/>
      <c r="J280" s="312"/>
      <c r="K280" s="293">
        <f t="shared" si="341"/>
        <v>0</v>
      </c>
      <c r="L280" s="313"/>
      <c r="M280" s="293">
        <f t="shared" si="343"/>
        <v>0</v>
      </c>
      <c r="N280" s="314"/>
      <c r="O280" s="314"/>
      <c r="P280" s="313"/>
      <c r="Q280" s="293">
        <f t="shared" si="344"/>
        <v>22320</v>
      </c>
      <c r="R280" s="293">
        <f t="shared" si="345"/>
        <v>0</v>
      </c>
      <c r="S280" s="312"/>
      <c r="T280" s="293">
        <f t="shared" si="347"/>
        <v>0</v>
      </c>
      <c r="U280" s="312"/>
      <c r="V280" s="312"/>
      <c r="W280" s="312">
        <v>22320</v>
      </c>
      <c r="X280" s="293">
        <f t="shared" si="348"/>
        <v>0</v>
      </c>
      <c r="Y280" s="312"/>
      <c r="Z280" s="312"/>
      <c r="AA280" s="312"/>
      <c r="AB280" s="293">
        <f t="shared" si="350"/>
        <v>0</v>
      </c>
      <c r="AC280" s="312"/>
      <c r="AD280" s="312"/>
      <c r="AE280" s="293">
        <f t="shared" si="352"/>
        <v>0</v>
      </c>
      <c r="AF280" s="312"/>
      <c r="AG280" s="312"/>
      <c r="AH280" s="293">
        <f t="shared" si="353"/>
        <v>0</v>
      </c>
      <c r="AI280" s="312"/>
      <c r="AJ280" s="312"/>
      <c r="AK280" s="312"/>
      <c r="AL280" s="293">
        <f t="shared" si="355"/>
        <v>0</v>
      </c>
      <c r="AM280" s="312"/>
      <c r="AN280" s="312"/>
      <c r="AO280" s="289"/>
    </row>
    <row r="281" s="262" customFormat="1" customHeight="1" spans="1:41">
      <c r="A281" s="294">
        <v>271</v>
      </c>
      <c r="B281" s="295" t="s">
        <v>651</v>
      </c>
      <c r="C281" s="311"/>
      <c r="D281" s="293">
        <f t="shared" si="338"/>
        <v>0</v>
      </c>
      <c r="E281" s="293">
        <f t="shared" si="339"/>
        <v>0</v>
      </c>
      <c r="F281" s="293">
        <f t="shared" ref="F281:J281" si="380">F282</f>
        <v>0</v>
      </c>
      <c r="G281" s="293">
        <f t="shared" si="380"/>
        <v>0</v>
      </c>
      <c r="H281" s="293">
        <f t="shared" si="380"/>
        <v>0</v>
      </c>
      <c r="I281" s="293">
        <f t="shared" si="380"/>
        <v>0</v>
      </c>
      <c r="J281" s="293">
        <f t="shared" si="380"/>
        <v>0</v>
      </c>
      <c r="K281" s="293">
        <f t="shared" si="341"/>
        <v>0</v>
      </c>
      <c r="L281" s="292">
        <f t="shared" ref="L281:P281" si="381">L282</f>
        <v>0</v>
      </c>
      <c r="M281" s="293">
        <f t="shared" si="343"/>
        <v>0</v>
      </c>
      <c r="N281" s="293">
        <f t="shared" si="381"/>
        <v>0</v>
      </c>
      <c r="O281" s="293">
        <f t="shared" si="381"/>
        <v>0</v>
      </c>
      <c r="P281" s="292">
        <f t="shared" si="381"/>
        <v>0</v>
      </c>
      <c r="Q281" s="293">
        <f t="shared" si="344"/>
        <v>0</v>
      </c>
      <c r="R281" s="293">
        <f t="shared" si="345"/>
        <v>0</v>
      </c>
      <c r="S281" s="293">
        <f t="shared" ref="S281:W281" si="382">S282</f>
        <v>0</v>
      </c>
      <c r="T281" s="293">
        <f t="shared" si="347"/>
        <v>0</v>
      </c>
      <c r="U281" s="293">
        <f t="shared" si="382"/>
        <v>0</v>
      </c>
      <c r="V281" s="293">
        <f t="shared" si="382"/>
        <v>0</v>
      </c>
      <c r="W281" s="293">
        <f t="shared" si="382"/>
        <v>0</v>
      </c>
      <c r="X281" s="293">
        <f t="shared" si="348"/>
        <v>0</v>
      </c>
      <c r="Y281" s="293">
        <f t="shared" ref="Y281:AA281" si="383">Y282</f>
        <v>0</v>
      </c>
      <c r="Z281" s="293">
        <f t="shared" si="383"/>
        <v>0</v>
      </c>
      <c r="AA281" s="293">
        <f t="shared" si="383"/>
        <v>0</v>
      </c>
      <c r="AB281" s="293">
        <f t="shared" si="350"/>
        <v>0</v>
      </c>
      <c r="AC281" s="293">
        <f t="shared" ref="AC281:AG281" si="384">AC282</f>
        <v>0</v>
      </c>
      <c r="AD281" s="293">
        <f t="shared" si="384"/>
        <v>0</v>
      </c>
      <c r="AE281" s="293">
        <f t="shared" si="352"/>
        <v>0</v>
      </c>
      <c r="AF281" s="293">
        <f t="shared" si="384"/>
        <v>0</v>
      </c>
      <c r="AG281" s="293">
        <f t="shared" si="384"/>
        <v>0</v>
      </c>
      <c r="AH281" s="293">
        <f t="shared" si="353"/>
        <v>0</v>
      </c>
      <c r="AI281" s="293">
        <f t="shared" ref="AI281:AK281" si="385">AI282</f>
        <v>0</v>
      </c>
      <c r="AJ281" s="293">
        <f t="shared" si="385"/>
        <v>0</v>
      </c>
      <c r="AK281" s="293">
        <f t="shared" si="385"/>
        <v>0</v>
      </c>
      <c r="AL281" s="293">
        <f t="shared" si="355"/>
        <v>0</v>
      </c>
      <c r="AM281" s="293">
        <f>AM282</f>
        <v>0</v>
      </c>
      <c r="AN281" s="293">
        <f>AN282</f>
        <v>0</v>
      </c>
      <c r="AO281" s="289"/>
    </row>
    <row r="282" s="262" customFormat="1" customHeight="1" spans="1:41">
      <c r="A282" s="294">
        <v>272</v>
      </c>
      <c r="B282" s="296" t="s">
        <v>652</v>
      </c>
      <c r="C282" s="311"/>
      <c r="D282" s="293">
        <f t="shared" si="338"/>
        <v>0</v>
      </c>
      <c r="E282" s="293">
        <f t="shared" si="339"/>
        <v>0</v>
      </c>
      <c r="F282" s="293">
        <f t="shared" ref="F282:J282" si="386">F283+F284</f>
        <v>0</v>
      </c>
      <c r="G282" s="293">
        <f t="shared" si="386"/>
        <v>0</v>
      </c>
      <c r="H282" s="293">
        <f t="shared" si="386"/>
        <v>0</v>
      </c>
      <c r="I282" s="293">
        <f t="shared" si="386"/>
        <v>0</v>
      </c>
      <c r="J282" s="293">
        <f t="shared" si="386"/>
        <v>0</v>
      </c>
      <c r="K282" s="293">
        <f t="shared" si="341"/>
        <v>0</v>
      </c>
      <c r="L282" s="292">
        <f t="shared" ref="L282:P282" si="387">L283+L284</f>
        <v>0</v>
      </c>
      <c r="M282" s="293">
        <f t="shared" si="343"/>
        <v>0</v>
      </c>
      <c r="N282" s="293">
        <f t="shared" si="387"/>
        <v>0</v>
      </c>
      <c r="O282" s="293">
        <f t="shared" si="387"/>
        <v>0</v>
      </c>
      <c r="P282" s="292">
        <f t="shared" si="387"/>
        <v>0</v>
      </c>
      <c r="Q282" s="293">
        <f t="shared" si="344"/>
        <v>0</v>
      </c>
      <c r="R282" s="293">
        <f t="shared" si="345"/>
        <v>0</v>
      </c>
      <c r="S282" s="293">
        <f t="shared" ref="S282:W282" si="388">S283+S284</f>
        <v>0</v>
      </c>
      <c r="T282" s="293">
        <f t="shared" si="347"/>
        <v>0</v>
      </c>
      <c r="U282" s="293">
        <f t="shared" si="388"/>
        <v>0</v>
      </c>
      <c r="V282" s="293">
        <f t="shared" si="388"/>
        <v>0</v>
      </c>
      <c r="W282" s="293">
        <f t="shared" si="388"/>
        <v>0</v>
      </c>
      <c r="X282" s="293">
        <f t="shared" si="348"/>
        <v>0</v>
      </c>
      <c r="Y282" s="293">
        <f t="shared" ref="Y282:AA282" si="389">Y283+Y284</f>
        <v>0</v>
      </c>
      <c r="Z282" s="293">
        <f t="shared" si="389"/>
        <v>0</v>
      </c>
      <c r="AA282" s="293">
        <f t="shared" si="389"/>
        <v>0</v>
      </c>
      <c r="AB282" s="293">
        <f t="shared" si="350"/>
        <v>0</v>
      </c>
      <c r="AC282" s="293">
        <f t="shared" ref="AC282:AG282" si="390">AC283+AC284</f>
        <v>0</v>
      </c>
      <c r="AD282" s="293">
        <f t="shared" si="390"/>
        <v>0</v>
      </c>
      <c r="AE282" s="293">
        <f t="shared" si="352"/>
        <v>0</v>
      </c>
      <c r="AF282" s="293">
        <f t="shared" si="390"/>
        <v>0</v>
      </c>
      <c r="AG282" s="293">
        <f t="shared" si="390"/>
        <v>0</v>
      </c>
      <c r="AH282" s="293">
        <f t="shared" si="353"/>
        <v>0</v>
      </c>
      <c r="AI282" s="293">
        <f t="shared" ref="AI282:AK282" si="391">AI283+AI284</f>
        <v>0</v>
      </c>
      <c r="AJ282" s="293">
        <f t="shared" si="391"/>
        <v>0</v>
      </c>
      <c r="AK282" s="293">
        <f t="shared" si="391"/>
        <v>0</v>
      </c>
      <c r="AL282" s="293">
        <f t="shared" si="355"/>
        <v>0</v>
      </c>
      <c r="AM282" s="293">
        <f>AM283+AM284</f>
        <v>0</v>
      </c>
      <c r="AN282" s="293">
        <f>AN283+AN284</f>
        <v>0</v>
      </c>
      <c r="AO282" s="289"/>
    </row>
    <row r="283" s="262" customFormat="1" customHeight="1" spans="1:41">
      <c r="A283" s="294">
        <v>273</v>
      </c>
      <c r="B283" s="296" t="s">
        <v>653</v>
      </c>
      <c r="C283" s="311"/>
      <c r="D283" s="293">
        <f t="shared" si="338"/>
        <v>0</v>
      </c>
      <c r="E283" s="293">
        <f t="shared" si="339"/>
        <v>0</v>
      </c>
      <c r="F283" s="312"/>
      <c r="G283" s="312"/>
      <c r="H283" s="312"/>
      <c r="I283" s="312"/>
      <c r="J283" s="312"/>
      <c r="K283" s="293">
        <f t="shared" si="341"/>
        <v>0</v>
      </c>
      <c r="L283" s="313"/>
      <c r="M283" s="293">
        <f t="shared" si="343"/>
        <v>0</v>
      </c>
      <c r="N283" s="314"/>
      <c r="O283" s="314"/>
      <c r="P283" s="313"/>
      <c r="Q283" s="293">
        <f t="shared" si="344"/>
        <v>0</v>
      </c>
      <c r="R283" s="293">
        <f t="shared" si="345"/>
        <v>0</v>
      </c>
      <c r="S283" s="312"/>
      <c r="T283" s="293">
        <f t="shared" si="347"/>
        <v>0</v>
      </c>
      <c r="U283" s="312"/>
      <c r="V283" s="312"/>
      <c r="W283" s="312"/>
      <c r="X283" s="293">
        <f t="shared" si="348"/>
        <v>0</v>
      </c>
      <c r="Y283" s="312"/>
      <c r="Z283" s="312"/>
      <c r="AA283" s="312"/>
      <c r="AB283" s="293">
        <f t="shared" si="350"/>
        <v>0</v>
      </c>
      <c r="AC283" s="312"/>
      <c r="AD283" s="312"/>
      <c r="AE283" s="293">
        <f t="shared" si="352"/>
        <v>0</v>
      </c>
      <c r="AF283" s="312"/>
      <c r="AG283" s="312"/>
      <c r="AH283" s="293">
        <f t="shared" si="353"/>
        <v>0</v>
      </c>
      <c r="AI283" s="312"/>
      <c r="AJ283" s="312"/>
      <c r="AK283" s="312"/>
      <c r="AL283" s="293">
        <f t="shared" si="355"/>
        <v>0</v>
      </c>
      <c r="AM283" s="312"/>
      <c r="AN283" s="312"/>
      <c r="AO283" s="289"/>
    </row>
    <row r="284" s="262" customFormat="1" customHeight="1" spans="1:41">
      <c r="A284" s="294">
        <v>274</v>
      </c>
      <c r="B284" s="296" t="s">
        <v>654</v>
      </c>
      <c r="C284" s="311"/>
      <c r="D284" s="293">
        <f t="shared" si="338"/>
        <v>0</v>
      </c>
      <c r="E284" s="293">
        <f t="shared" si="339"/>
        <v>0</v>
      </c>
      <c r="F284" s="312"/>
      <c r="G284" s="312"/>
      <c r="H284" s="312"/>
      <c r="I284" s="312"/>
      <c r="J284" s="312"/>
      <c r="K284" s="293">
        <f t="shared" si="341"/>
        <v>0</v>
      </c>
      <c r="L284" s="313"/>
      <c r="M284" s="293">
        <f t="shared" si="343"/>
        <v>0</v>
      </c>
      <c r="N284" s="314"/>
      <c r="O284" s="314"/>
      <c r="P284" s="313"/>
      <c r="Q284" s="293">
        <f t="shared" si="344"/>
        <v>0</v>
      </c>
      <c r="R284" s="293">
        <f t="shared" si="345"/>
        <v>0</v>
      </c>
      <c r="S284" s="312"/>
      <c r="T284" s="293">
        <f t="shared" si="347"/>
        <v>0</v>
      </c>
      <c r="U284" s="312"/>
      <c r="V284" s="312"/>
      <c r="W284" s="312"/>
      <c r="X284" s="293">
        <f t="shared" si="348"/>
        <v>0</v>
      </c>
      <c r="Y284" s="312"/>
      <c r="Z284" s="312"/>
      <c r="AA284" s="312"/>
      <c r="AB284" s="293">
        <f t="shared" si="350"/>
        <v>0</v>
      </c>
      <c r="AC284" s="312"/>
      <c r="AD284" s="312"/>
      <c r="AE284" s="293">
        <f t="shared" si="352"/>
        <v>0</v>
      </c>
      <c r="AF284" s="312"/>
      <c r="AG284" s="312"/>
      <c r="AH284" s="293">
        <f t="shared" si="353"/>
        <v>0</v>
      </c>
      <c r="AI284" s="312"/>
      <c r="AJ284" s="312"/>
      <c r="AK284" s="312"/>
      <c r="AL284" s="293">
        <f t="shared" si="355"/>
        <v>0</v>
      </c>
      <c r="AM284" s="312"/>
      <c r="AN284" s="312"/>
      <c r="AO284" s="289"/>
    </row>
    <row r="285" s="262" customFormat="1" customHeight="1" spans="1:41">
      <c r="A285" s="294">
        <v>275</v>
      </c>
      <c r="B285" s="295" t="s">
        <v>655</v>
      </c>
      <c r="C285" s="311"/>
      <c r="D285" s="293">
        <f t="shared" si="338"/>
        <v>47780</v>
      </c>
      <c r="E285" s="293">
        <f t="shared" si="339"/>
        <v>8305</v>
      </c>
      <c r="F285" s="293">
        <f t="shared" ref="F285:J285" si="392">F286+F289+F290</f>
        <v>8305</v>
      </c>
      <c r="G285" s="293">
        <f t="shared" si="392"/>
        <v>0</v>
      </c>
      <c r="H285" s="293">
        <f t="shared" si="392"/>
        <v>0</v>
      </c>
      <c r="I285" s="293">
        <f t="shared" si="392"/>
        <v>0</v>
      </c>
      <c r="J285" s="293">
        <f t="shared" si="392"/>
        <v>0</v>
      </c>
      <c r="K285" s="293">
        <f t="shared" si="341"/>
        <v>1685</v>
      </c>
      <c r="L285" s="292">
        <f t="shared" ref="L285:P285" si="393">L286+L289+L290</f>
        <v>1450</v>
      </c>
      <c r="M285" s="293">
        <f t="shared" si="343"/>
        <v>235</v>
      </c>
      <c r="N285" s="293">
        <f t="shared" si="393"/>
        <v>220</v>
      </c>
      <c r="O285" s="293">
        <f t="shared" si="393"/>
        <v>15</v>
      </c>
      <c r="P285" s="292">
        <f t="shared" si="393"/>
        <v>0</v>
      </c>
      <c r="Q285" s="293">
        <f t="shared" si="344"/>
        <v>37790</v>
      </c>
      <c r="R285" s="293">
        <f t="shared" si="345"/>
        <v>3780</v>
      </c>
      <c r="S285" s="293">
        <f t="shared" ref="S285:W285" si="394">S286+S289+S290</f>
        <v>2080</v>
      </c>
      <c r="T285" s="293">
        <f t="shared" si="347"/>
        <v>1700</v>
      </c>
      <c r="U285" s="293">
        <f t="shared" si="394"/>
        <v>1700</v>
      </c>
      <c r="V285" s="293">
        <f t="shared" si="394"/>
        <v>0</v>
      </c>
      <c r="W285" s="293">
        <f t="shared" si="394"/>
        <v>34010</v>
      </c>
      <c r="X285" s="293">
        <f t="shared" si="348"/>
        <v>0</v>
      </c>
      <c r="Y285" s="293">
        <f t="shared" ref="Y285:AA285" si="395">Y286+Y289+Y290</f>
        <v>0</v>
      </c>
      <c r="Z285" s="293">
        <f t="shared" si="395"/>
        <v>0</v>
      </c>
      <c r="AA285" s="293">
        <f t="shared" si="395"/>
        <v>0</v>
      </c>
      <c r="AB285" s="293">
        <f t="shared" si="350"/>
        <v>0</v>
      </c>
      <c r="AC285" s="293">
        <f t="shared" ref="AC285:AG285" si="396">AC286+AC289+AC290</f>
        <v>0</v>
      </c>
      <c r="AD285" s="293">
        <f t="shared" si="396"/>
        <v>0</v>
      </c>
      <c r="AE285" s="293">
        <f t="shared" si="352"/>
        <v>0</v>
      </c>
      <c r="AF285" s="293">
        <f t="shared" si="396"/>
        <v>0</v>
      </c>
      <c r="AG285" s="293">
        <f t="shared" si="396"/>
        <v>0</v>
      </c>
      <c r="AH285" s="293">
        <f t="shared" si="353"/>
        <v>0</v>
      </c>
      <c r="AI285" s="293">
        <f t="shared" ref="AI285:AK285" si="397">AI286+AI289+AI290</f>
        <v>0</v>
      </c>
      <c r="AJ285" s="293">
        <f t="shared" si="397"/>
        <v>0</v>
      </c>
      <c r="AK285" s="293">
        <f t="shared" si="397"/>
        <v>0</v>
      </c>
      <c r="AL285" s="293">
        <f t="shared" si="355"/>
        <v>0</v>
      </c>
      <c r="AM285" s="293">
        <f>AM286+AM289+AM290</f>
        <v>0</v>
      </c>
      <c r="AN285" s="293">
        <f>AN286+AN289+AN290</f>
        <v>0</v>
      </c>
      <c r="AO285" s="289"/>
    </row>
    <row r="286" s="262" customFormat="1" customHeight="1" spans="1:41">
      <c r="A286" s="294">
        <v>276</v>
      </c>
      <c r="B286" s="296" t="s">
        <v>656</v>
      </c>
      <c r="C286" s="311"/>
      <c r="D286" s="293">
        <f t="shared" si="338"/>
        <v>13340</v>
      </c>
      <c r="E286" s="293">
        <f t="shared" si="339"/>
        <v>8305</v>
      </c>
      <c r="F286" s="293">
        <f t="shared" ref="F286:J286" si="398">F287+F288</f>
        <v>8305</v>
      </c>
      <c r="G286" s="293">
        <f t="shared" si="398"/>
        <v>0</v>
      </c>
      <c r="H286" s="293">
        <f t="shared" si="398"/>
        <v>0</v>
      </c>
      <c r="I286" s="293">
        <f t="shared" si="398"/>
        <v>0</v>
      </c>
      <c r="J286" s="293">
        <f t="shared" si="398"/>
        <v>0</v>
      </c>
      <c r="K286" s="293">
        <f t="shared" si="341"/>
        <v>1685</v>
      </c>
      <c r="L286" s="292">
        <f t="shared" ref="L286:P286" si="399">L287+L288</f>
        <v>1450</v>
      </c>
      <c r="M286" s="293">
        <f t="shared" si="343"/>
        <v>235</v>
      </c>
      <c r="N286" s="293">
        <f t="shared" si="399"/>
        <v>220</v>
      </c>
      <c r="O286" s="293">
        <f t="shared" si="399"/>
        <v>15</v>
      </c>
      <c r="P286" s="292">
        <f t="shared" si="399"/>
        <v>0</v>
      </c>
      <c r="Q286" s="293">
        <f t="shared" si="344"/>
        <v>3350</v>
      </c>
      <c r="R286" s="293">
        <f t="shared" si="345"/>
        <v>3350</v>
      </c>
      <c r="S286" s="293">
        <f t="shared" ref="S286:W286" si="400">S287+S288</f>
        <v>1650</v>
      </c>
      <c r="T286" s="293">
        <f t="shared" si="347"/>
        <v>1700</v>
      </c>
      <c r="U286" s="293">
        <f t="shared" si="400"/>
        <v>1700</v>
      </c>
      <c r="V286" s="293">
        <f t="shared" si="400"/>
        <v>0</v>
      </c>
      <c r="W286" s="293">
        <f t="shared" si="400"/>
        <v>0</v>
      </c>
      <c r="X286" s="293">
        <f t="shared" si="348"/>
        <v>0</v>
      </c>
      <c r="Y286" s="293">
        <f t="shared" ref="Y286:AA286" si="401">Y287+Y288</f>
        <v>0</v>
      </c>
      <c r="Z286" s="293">
        <f t="shared" si="401"/>
        <v>0</v>
      </c>
      <c r="AA286" s="293">
        <f t="shared" si="401"/>
        <v>0</v>
      </c>
      <c r="AB286" s="293">
        <f t="shared" si="350"/>
        <v>0</v>
      </c>
      <c r="AC286" s="293">
        <f t="shared" ref="AC286:AG286" si="402">AC287+AC288</f>
        <v>0</v>
      </c>
      <c r="AD286" s="293">
        <f t="shared" si="402"/>
        <v>0</v>
      </c>
      <c r="AE286" s="293">
        <f t="shared" si="352"/>
        <v>0</v>
      </c>
      <c r="AF286" s="293">
        <f t="shared" si="402"/>
        <v>0</v>
      </c>
      <c r="AG286" s="293">
        <f t="shared" si="402"/>
        <v>0</v>
      </c>
      <c r="AH286" s="293">
        <f t="shared" si="353"/>
        <v>0</v>
      </c>
      <c r="AI286" s="293">
        <f t="shared" ref="AI286:AK286" si="403">AI287+AI288</f>
        <v>0</v>
      </c>
      <c r="AJ286" s="293">
        <f t="shared" si="403"/>
        <v>0</v>
      </c>
      <c r="AK286" s="293">
        <f t="shared" si="403"/>
        <v>0</v>
      </c>
      <c r="AL286" s="293">
        <f t="shared" si="355"/>
        <v>0</v>
      </c>
      <c r="AM286" s="293">
        <f>AM287+AM288</f>
        <v>0</v>
      </c>
      <c r="AN286" s="293">
        <f>AN287+AN288</f>
        <v>0</v>
      </c>
      <c r="AO286" s="289"/>
    </row>
    <row r="287" s="262" customFormat="1" customHeight="1" spans="1:41">
      <c r="A287" s="294">
        <v>277</v>
      </c>
      <c r="B287" s="298" t="s">
        <v>657</v>
      </c>
      <c r="C287" s="289" t="s">
        <v>658</v>
      </c>
      <c r="D287" s="293">
        <f t="shared" si="338"/>
        <v>13340</v>
      </c>
      <c r="E287" s="293">
        <f t="shared" si="339"/>
        <v>8305</v>
      </c>
      <c r="F287" s="293">
        <v>8305</v>
      </c>
      <c r="G287" s="293"/>
      <c r="H287" s="293"/>
      <c r="I287" s="293"/>
      <c r="J287" s="293"/>
      <c r="K287" s="293">
        <f t="shared" si="341"/>
        <v>1685</v>
      </c>
      <c r="L287" s="292">
        <v>1450</v>
      </c>
      <c r="M287" s="293">
        <f t="shared" si="343"/>
        <v>235</v>
      </c>
      <c r="N287" s="293">
        <v>220</v>
      </c>
      <c r="O287" s="293">
        <v>15</v>
      </c>
      <c r="P287" s="292"/>
      <c r="Q287" s="293">
        <f t="shared" si="344"/>
        <v>3350</v>
      </c>
      <c r="R287" s="293">
        <f t="shared" si="345"/>
        <v>3350</v>
      </c>
      <c r="S287" s="293">
        <v>1650</v>
      </c>
      <c r="T287" s="293">
        <f t="shared" si="347"/>
        <v>1700</v>
      </c>
      <c r="U287" s="293">
        <v>1700</v>
      </c>
      <c r="V287" s="293"/>
      <c r="W287" s="293"/>
      <c r="X287" s="293">
        <f t="shared" si="348"/>
        <v>0</v>
      </c>
      <c r="Y287" s="293"/>
      <c r="Z287" s="293"/>
      <c r="AA287" s="293"/>
      <c r="AB287" s="293">
        <f t="shared" si="350"/>
        <v>0</v>
      </c>
      <c r="AC287" s="293"/>
      <c r="AD287" s="293"/>
      <c r="AE287" s="293">
        <f t="shared" si="352"/>
        <v>0</v>
      </c>
      <c r="AF287" s="293"/>
      <c r="AG287" s="293"/>
      <c r="AH287" s="293">
        <f t="shared" si="353"/>
        <v>0</v>
      </c>
      <c r="AI287" s="293"/>
      <c r="AJ287" s="293"/>
      <c r="AK287" s="293"/>
      <c r="AL287" s="293">
        <f t="shared" si="355"/>
        <v>0</v>
      </c>
      <c r="AM287" s="293"/>
      <c r="AN287" s="293"/>
      <c r="AO287" s="310" t="s">
        <v>659</v>
      </c>
    </row>
    <row r="288" s="262" customFormat="1" customHeight="1" spans="1:41">
      <c r="A288" s="294">
        <v>278</v>
      </c>
      <c r="B288" s="298" t="s">
        <v>660</v>
      </c>
      <c r="C288" s="311"/>
      <c r="D288" s="293">
        <f t="shared" si="338"/>
        <v>0</v>
      </c>
      <c r="E288" s="293">
        <f t="shared" si="339"/>
        <v>0</v>
      </c>
      <c r="F288" s="312"/>
      <c r="G288" s="312"/>
      <c r="H288" s="312"/>
      <c r="I288" s="312"/>
      <c r="J288" s="312"/>
      <c r="K288" s="293">
        <f t="shared" si="341"/>
        <v>0</v>
      </c>
      <c r="L288" s="313"/>
      <c r="M288" s="293">
        <f t="shared" si="343"/>
        <v>0</v>
      </c>
      <c r="N288" s="314"/>
      <c r="O288" s="314"/>
      <c r="P288" s="313"/>
      <c r="Q288" s="293">
        <f t="shared" si="344"/>
        <v>0</v>
      </c>
      <c r="R288" s="293">
        <f t="shared" si="345"/>
        <v>0</v>
      </c>
      <c r="S288" s="312"/>
      <c r="T288" s="293">
        <f t="shared" si="347"/>
        <v>0</v>
      </c>
      <c r="U288" s="312"/>
      <c r="V288" s="312"/>
      <c r="W288" s="312"/>
      <c r="X288" s="293">
        <f t="shared" si="348"/>
        <v>0</v>
      </c>
      <c r="Y288" s="312"/>
      <c r="Z288" s="312"/>
      <c r="AA288" s="312"/>
      <c r="AB288" s="293">
        <f t="shared" si="350"/>
        <v>0</v>
      </c>
      <c r="AC288" s="312"/>
      <c r="AD288" s="312"/>
      <c r="AE288" s="293">
        <f t="shared" si="352"/>
        <v>0</v>
      </c>
      <c r="AF288" s="312"/>
      <c r="AG288" s="312"/>
      <c r="AH288" s="293">
        <f t="shared" si="353"/>
        <v>0</v>
      </c>
      <c r="AI288" s="312"/>
      <c r="AJ288" s="312"/>
      <c r="AK288" s="312"/>
      <c r="AL288" s="293">
        <f t="shared" si="355"/>
        <v>0</v>
      </c>
      <c r="AM288" s="312"/>
      <c r="AN288" s="312"/>
      <c r="AO288" s="289"/>
    </row>
    <row r="289" s="262" customFormat="1" customHeight="1" spans="1:41">
      <c r="A289" s="294">
        <v>279</v>
      </c>
      <c r="B289" s="296" t="s">
        <v>661</v>
      </c>
      <c r="C289" s="311"/>
      <c r="D289" s="293">
        <f t="shared" si="338"/>
        <v>430</v>
      </c>
      <c r="E289" s="293">
        <f t="shared" si="339"/>
        <v>0</v>
      </c>
      <c r="F289" s="312"/>
      <c r="G289" s="312"/>
      <c r="H289" s="312"/>
      <c r="I289" s="312"/>
      <c r="J289" s="312"/>
      <c r="K289" s="293">
        <f t="shared" si="341"/>
        <v>0</v>
      </c>
      <c r="L289" s="313"/>
      <c r="M289" s="293">
        <f t="shared" si="343"/>
        <v>0</v>
      </c>
      <c r="N289" s="314"/>
      <c r="O289" s="314"/>
      <c r="P289" s="313"/>
      <c r="Q289" s="293">
        <f t="shared" si="344"/>
        <v>430</v>
      </c>
      <c r="R289" s="293">
        <f t="shared" si="345"/>
        <v>430</v>
      </c>
      <c r="S289" s="312">
        <v>430</v>
      </c>
      <c r="T289" s="293">
        <f t="shared" si="347"/>
        <v>0</v>
      </c>
      <c r="U289" s="312"/>
      <c r="V289" s="312"/>
      <c r="W289" s="312"/>
      <c r="X289" s="293">
        <f t="shared" si="348"/>
        <v>0</v>
      </c>
      <c r="Y289" s="312"/>
      <c r="Z289" s="312"/>
      <c r="AA289" s="312"/>
      <c r="AB289" s="293">
        <f t="shared" si="350"/>
        <v>0</v>
      </c>
      <c r="AC289" s="312"/>
      <c r="AD289" s="312"/>
      <c r="AE289" s="293">
        <f t="shared" si="352"/>
        <v>0</v>
      </c>
      <c r="AF289" s="312"/>
      <c r="AG289" s="312"/>
      <c r="AH289" s="293">
        <f t="shared" si="353"/>
        <v>0</v>
      </c>
      <c r="AI289" s="312"/>
      <c r="AJ289" s="312"/>
      <c r="AK289" s="312"/>
      <c r="AL289" s="293">
        <f t="shared" si="355"/>
        <v>0</v>
      </c>
      <c r="AM289" s="312"/>
      <c r="AN289" s="312"/>
      <c r="AO289" s="310" t="s">
        <v>662</v>
      </c>
    </row>
    <row r="290" s="262" customFormat="1" customHeight="1" spans="1:41">
      <c r="A290" s="294">
        <v>280</v>
      </c>
      <c r="B290" s="296" t="s">
        <v>663</v>
      </c>
      <c r="C290" s="311"/>
      <c r="D290" s="293">
        <f t="shared" si="338"/>
        <v>34010</v>
      </c>
      <c r="E290" s="293">
        <f t="shared" si="339"/>
        <v>0</v>
      </c>
      <c r="F290" s="312"/>
      <c r="G290" s="312"/>
      <c r="H290" s="312"/>
      <c r="I290" s="312"/>
      <c r="J290" s="312"/>
      <c r="K290" s="293">
        <f t="shared" si="341"/>
        <v>0</v>
      </c>
      <c r="L290" s="313"/>
      <c r="M290" s="293">
        <f t="shared" si="343"/>
        <v>0</v>
      </c>
      <c r="N290" s="314"/>
      <c r="O290" s="314"/>
      <c r="P290" s="313"/>
      <c r="Q290" s="293">
        <f t="shared" si="344"/>
        <v>34010</v>
      </c>
      <c r="R290" s="293">
        <f t="shared" si="345"/>
        <v>0</v>
      </c>
      <c r="S290" s="312"/>
      <c r="T290" s="293">
        <f t="shared" si="347"/>
        <v>0</v>
      </c>
      <c r="U290" s="312"/>
      <c r="V290" s="312"/>
      <c r="W290" s="312">
        <v>34010</v>
      </c>
      <c r="X290" s="293">
        <f t="shared" si="348"/>
        <v>0</v>
      </c>
      <c r="Y290" s="312"/>
      <c r="Z290" s="312"/>
      <c r="AA290" s="312"/>
      <c r="AB290" s="293">
        <f t="shared" si="350"/>
        <v>0</v>
      </c>
      <c r="AC290" s="312"/>
      <c r="AD290" s="312"/>
      <c r="AE290" s="293">
        <f t="shared" si="352"/>
        <v>0</v>
      </c>
      <c r="AF290" s="312"/>
      <c r="AG290" s="312"/>
      <c r="AH290" s="293">
        <f t="shared" si="353"/>
        <v>0</v>
      </c>
      <c r="AI290" s="312"/>
      <c r="AJ290" s="312"/>
      <c r="AK290" s="312"/>
      <c r="AL290" s="293">
        <f t="shared" si="355"/>
        <v>0</v>
      </c>
      <c r="AM290" s="312"/>
      <c r="AN290" s="312"/>
      <c r="AO290" s="289"/>
    </row>
    <row r="291" s="262" customFormat="1" customHeight="1" spans="1:41">
      <c r="A291" s="294">
        <v>281</v>
      </c>
      <c r="B291" s="295" t="s">
        <v>664</v>
      </c>
      <c r="C291" s="311"/>
      <c r="D291" s="293">
        <f t="shared" si="338"/>
        <v>18500</v>
      </c>
      <c r="E291" s="293">
        <f t="shared" si="339"/>
        <v>17500</v>
      </c>
      <c r="F291" s="293">
        <f t="shared" ref="F291:J291" si="404">F292+F293</f>
        <v>0</v>
      </c>
      <c r="G291" s="293">
        <f t="shared" si="404"/>
        <v>0</v>
      </c>
      <c r="H291" s="293">
        <f t="shared" si="404"/>
        <v>0</v>
      </c>
      <c r="I291" s="293">
        <f t="shared" si="404"/>
        <v>17500</v>
      </c>
      <c r="J291" s="293">
        <f t="shared" si="404"/>
        <v>0</v>
      </c>
      <c r="K291" s="293">
        <f t="shared" si="341"/>
        <v>0</v>
      </c>
      <c r="L291" s="292">
        <f t="shared" ref="L291:P291" si="405">L292+L293</f>
        <v>0</v>
      </c>
      <c r="M291" s="293">
        <f t="shared" si="343"/>
        <v>0</v>
      </c>
      <c r="N291" s="293">
        <f t="shared" si="405"/>
        <v>0</v>
      </c>
      <c r="O291" s="293">
        <f t="shared" si="405"/>
        <v>0</v>
      </c>
      <c r="P291" s="292">
        <f t="shared" si="405"/>
        <v>0</v>
      </c>
      <c r="Q291" s="293">
        <f t="shared" si="344"/>
        <v>1000</v>
      </c>
      <c r="R291" s="293">
        <f t="shared" si="345"/>
        <v>0</v>
      </c>
      <c r="S291" s="293">
        <f t="shared" ref="S291:W291" si="406">S292+S293</f>
        <v>0</v>
      </c>
      <c r="T291" s="293">
        <f t="shared" si="347"/>
        <v>0</v>
      </c>
      <c r="U291" s="293">
        <f t="shared" si="406"/>
        <v>0</v>
      </c>
      <c r="V291" s="293">
        <f t="shared" si="406"/>
        <v>0</v>
      </c>
      <c r="W291" s="293">
        <f t="shared" si="406"/>
        <v>1000</v>
      </c>
      <c r="X291" s="293">
        <f t="shared" si="348"/>
        <v>0</v>
      </c>
      <c r="Y291" s="293">
        <f t="shared" ref="Y291:AA291" si="407">Y292+Y293</f>
        <v>0</v>
      </c>
      <c r="Z291" s="293">
        <f t="shared" si="407"/>
        <v>0</v>
      </c>
      <c r="AA291" s="293">
        <f t="shared" si="407"/>
        <v>0</v>
      </c>
      <c r="AB291" s="293">
        <f t="shared" si="350"/>
        <v>0</v>
      </c>
      <c r="AC291" s="293">
        <f t="shared" ref="AC291:AG291" si="408">AC292+AC293</f>
        <v>0</v>
      </c>
      <c r="AD291" s="293">
        <f t="shared" si="408"/>
        <v>0</v>
      </c>
      <c r="AE291" s="293">
        <f t="shared" si="352"/>
        <v>0</v>
      </c>
      <c r="AF291" s="293">
        <f t="shared" si="408"/>
        <v>0</v>
      </c>
      <c r="AG291" s="293">
        <f t="shared" si="408"/>
        <v>0</v>
      </c>
      <c r="AH291" s="293">
        <f t="shared" si="353"/>
        <v>0</v>
      </c>
      <c r="AI291" s="293">
        <f t="shared" ref="AI291:AK291" si="409">AI292+AI293</f>
        <v>0</v>
      </c>
      <c r="AJ291" s="293">
        <f t="shared" si="409"/>
        <v>0</v>
      </c>
      <c r="AK291" s="293">
        <f t="shared" si="409"/>
        <v>0</v>
      </c>
      <c r="AL291" s="293">
        <f t="shared" si="355"/>
        <v>0</v>
      </c>
      <c r="AM291" s="293">
        <f>AM292+AM293</f>
        <v>0</v>
      </c>
      <c r="AN291" s="293">
        <f>AN292+AN293</f>
        <v>0</v>
      </c>
      <c r="AO291" s="289"/>
    </row>
    <row r="292" s="262" customFormat="1" customHeight="1" spans="1:41">
      <c r="A292" s="294">
        <v>282</v>
      </c>
      <c r="B292" s="296" t="s">
        <v>665</v>
      </c>
      <c r="C292" s="311"/>
      <c r="D292" s="293">
        <f t="shared" si="338"/>
        <v>17500</v>
      </c>
      <c r="E292" s="293">
        <f t="shared" si="339"/>
        <v>17500</v>
      </c>
      <c r="F292" s="312"/>
      <c r="G292" s="312"/>
      <c r="H292" s="312"/>
      <c r="I292" s="312">
        <v>17500</v>
      </c>
      <c r="J292" s="312"/>
      <c r="K292" s="293">
        <f t="shared" si="341"/>
        <v>0</v>
      </c>
      <c r="L292" s="313"/>
      <c r="M292" s="293">
        <f t="shared" si="343"/>
        <v>0</v>
      </c>
      <c r="N292" s="314"/>
      <c r="O292" s="314"/>
      <c r="P292" s="313"/>
      <c r="Q292" s="293">
        <f t="shared" si="344"/>
        <v>0</v>
      </c>
      <c r="R292" s="293">
        <f t="shared" si="345"/>
        <v>0</v>
      </c>
      <c r="S292" s="312"/>
      <c r="T292" s="293">
        <f t="shared" si="347"/>
        <v>0</v>
      </c>
      <c r="U292" s="312"/>
      <c r="V292" s="312"/>
      <c r="W292" s="312"/>
      <c r="X292" s="293">
        <f t="shared" si="348"/>
        <v>0</v>
      </c>
      <c r="Y292" s="312"/>
      <c r="Z292" s="312"/>
      <c r="AA292" s="312"/>
      <c r="AB292" s="293">
        <f t="shared" si="350"/>
        <v>0</v>
      </c>
      <c r="AC292" s="312"/>
      <c r="AD292" s="312"/>
      <c r="AE292" s="293">
        <f t="shared" si="352"/>
        <v>0</v>
      </c>
      <c r="AF292" s="312"/>
      <c r="AG292" s="312"/>
      <c r="AH292" s="293">
        <f t="shared" si="353"/>
        <v>0</v>
      </c>
      <c r="AI292" s="312"/>
      <c r="AJ292" s="312"/>
      <c r="AK292" s="312"/>
      <c r="AL292" s="293">
        <f t="shared" si="355"/>
        <v>0</v>
      </c>
      <c r="AM292" s="312"/>
      <c r="AN292" s="312"/>
      <c r="AO292" s="289"/>
    </row>
    <row r="293" s="262" customFormat="1" customHeight="1" spans="1:41">
      <c r="A293" s="294">
        <v>283</v>
      </c>
      <c r="B293" s="296" t="s">
        <v>666</v>
      </c>
      <c r="C293" s="311"/>
      <c r="D293" s="293">
        <f t="shared" si="338"/>
        <v>1000</v>
      </c>
      <c r="E293" s="293">
        <f t="shared" si="339"/>
        <v>0</v>
      </c>
      <c r="F293" s="312"/>
      <c r="G293" s="312"/>
      <c r="H293" s="312"/>
      <c r="I293" s="312"/>
      <c r="J293" s="312"/>
      <c r="K293" s="293">
        <f t="shared" si="341"/>
        <v>0</v>
      </c>
      <c r="L293" s="313"/>
      <c r="M293" s="293">
        <f t="shared" si="343"/>
        <v>0</v>
      </c>
      <c r="N293" s="314"/>
      <c r="O293" s="314"/>
      <c r="P293" s="313"/>
      <c r="Q293" s="293">
        <f t="shared" si="344"/>
        <v>1000</v>
      </c>
      <c r="R293" s="293">
        <f t="shared" si="345"/>
        <v>0</v>
      </c>
      <c r="S293" s="312"/>
      <c r="T293" s="293">
        <f t="shared" si="347"/>
        <v>0</v>
      </c>
      <c r="U293" s="312"/>
      <c r="V293" s="312"/>
      <c r="W293" s="312">
        <v>1000</v>
      </c>
      <c r="X293" s="293">
        <f t="shared" si="348"/>
        <v>0</v>
      </c>
      <c r="Y293" s="312"/>
      <c r="Z293" s="312"/>
      <c r="AA293" s="312"/>
      <c r="AB293" s="293">
        <f t="shared" si="350"/>
        <v>0</v>
      </c>
      <c r="AC293" s="312"/>
      <c r="AD293" s="312"/>
      <c r="AE293" s="293">
        <f t="shared" si="352"/>
        <v>0</v>
      </c>
      <c r="AF293" s="312"/>
      <c r="AG293" s="312"/>
      <c r="AH293" s="293">
        <f t="shared" si="353"/>
        <v>0</v>
      </c>
      <c r="AI293" s="312"/>
      <c r="AJ293" s="312"/>
      <c r="AK293" s="312"/>
      <c r="AL293" s="293">
        <f t="shared" si="355"/>
        <v>0</v>
      </c>
      <c r="AM293" s="312"/>
      <c r="AN293" s="312"/>
      <c r="AO293" s="289"/>
    </row>
    <row r="294" s="262" customFormat="1" customHeight="1" spans="1:41">
      <c r="A294" s="294">
        <v>284</v>
      </c>
      <c r="B294" s="295" t="s">
        <v>667</v>
      </c>
      <c r="C294" s="311"/>
      <c r="D294" s="293">
        <f t="shared" si="338"/>
        <v>0</v>
      </c>
      <c r="E294" s="293">
        <f t="shared" si="339"/>
        <v>0</v>
      </c>
      <c r="F294" s="293">
        <f t="shared" ref="F294:J294" si="410">F295</f>
        <v>0</v>
      </c>
      <c r="G294" s="293">
        <f t="shared" si="410"/>
        <v>0</v>
      </c>
      <c r="H294" s="293">
        <f t="shared" si="410"/>
        <v>0</v>
      </c>
      <c r="I294" s="293">
        <f t="shared" si="410"/>
        <v>0</v>
      </c>
      <c r="J294" s="293">
        <f t="shared" si="410"/>
        <v>0</v>
      </c>
      <c r="K294" s="293">
        <f t="shared" si="341"/>
        <v>0</v>
      </c>
      <c r="L294" s="292">
        <f t="shared" ref="L294:P294" si="411">L295</f>
        <v>0</v>
      </c>
      <c r="M294" s="293">
        <f t="shared" si="343"/>
        <v>0</v>
      </c>
      <c r="N294" s="293">
        <f t="shared" si="411"/>
        <v>0</v>
      </c>
      <c r="O294" s="293">
        <f t="shared" si="411"/>
        <v>0</v>
      </c>
      <c r="P294" s="292">
        <f t="shared" si="411"/>
        <v>0</v>
      </c>
      <c r="Q294" s="293">
        <f t="shared" si="344"/>
        <v>0</v>
      </c>
      <c r="R294" s="293">
        <f t="shared" si="345"/>
        <v>0</v>
      </c>
      <c r="S294" s="293">
        <f t="shared" ref="S294:W294" si="412">S295</f>
        <v>0</v>
      </c>
      <c r="T294" s="293">
        <f t="shared" si="347"/>
        <v>0</v>
      </c>
      <c r="U294" s="293">
        <f t="shared" si="412"/>
        <v>0</v>
      </c>
      <c r="V294" s="293">
        <f t="shared" si="412"/>
        <v>0</v>
      </c>
      <c r="W294" s="293">
        <f t="shared" si="412"/>
        <v>0</v>
      </c>
      <c r="X294" s="293">
        <f t="shared" si="348"/>
        <v>0</v>
      </c>
      <c r="Y294" s="293">
        <f t="shared" ref="Y294:AA294" si="413">Y295</f>
        <v>0</v>
      </c>
      <c r="Z294" s="293">
        <f t="shared" si="413"/>
        <v>0</v>
      </c>
      <c r="AA294" s="293">
        <f t="shared" si="413"/>
        <v>0</v>
      </c>
      <c r="AB294" s="293">
        <f t="shared" si="350"/>
        <v>0</v>
      </c>
      <c r="AC294" s="293">
        <f t="shared" ref="AC294:AG294" si="414">AC295</f>
        <v>0</v>
      </c>
      <c r="AD294" s="293">
        <f t="shared" si="414"/>
        <v>0</v>
      </c>
      <c r="AE294" s="293">
        <f t="shared" si="352"/>
        <v>0</v>
      </c>
      <c r="AF294" s="293">
        <f t="shared" si="414"/>
        <v>0</v>
      </c>
      <c r="AG294" s="293">
        <f t="shared" si="414"/>
        <v>0</v>
      </c>
      <c r="AH294" s="293">
        <f t="shared" si="353"/>
        <v>0</v>
      </c>
      <c r="AI294" s="293">
        <f t="shared" ref="AI294:AK294" si="415">AI295</f>
        <v>0</v>
      </c>
      <c r="AJ294" s="293">
        <f t="shared" si="415"/>
        <v>0</v>
      </c>
      <c r="AK294" s="293">
        <f t="shared" si="415"/>
        <v>0</v>
      </c>
      <c r="AL294" s="293">
        <f t="shared" si="355"/>
        <v>0</v>
      </c>
      <c r="AM294" s="293">
        <f>AM295</f>
        <v>0</v>
      </c>
      <c r="AN294" s="293">
        <f>AN295</f>
        <v>0</v>
      </c>
      <c r="AO294" s="289"/>
    </row>
    <row r="295" s="262" customFormat="1" customHeight="1" spans="1:41">
      <c r="A295" s="294">
        <v>285</v>
      </c>
      <c r="B295" s="296" t="s">
        <v>668</v>
      </c>
      <c r="C295" s="311"/>
      <c r="D295" s="293">
        <f t="shared" si="338"/>
        <v>0</v>
      </c>
      <c r="E295" s="293">
        <f t="shared" si="339"/>
        <v>0</v>
      </c>
      <c r="F295" s="293">
        <f t="shared" ref="F295:J295" si="416">F296+F297</f>
        <v>0</v>
      </c>
      <c r="G295" s="293">
        <f t="shared" si="416"/>
        <v>0</v>
      </c>
      <c r="H295" s="293">
        <f t="shared" si="416"/>
        <v>0</v>
      </c>
      <c r="I295" s="293">
        <f t="shared" si="416"/>
        <v>0</v>
      </c>
      <c r="J295" s="293">
        <f t="shared" si="416"/>
        <v>0</v>
      </c>
      <c r="K295" s="293">
        <f t="shared" si="341"/>
        <v>0</v>
      </c>
      <c r="L295" s="292">
        <f t="shared" ref="L295:P295" si="417">L296+L297</f>
        <v>0</v>
      </c>
      <c r="M295" s="293">
        <f t="shared" si="343"/>
        <v>0</v>
      </c>
      <c r="N295" s="293">
        <f t="shared" si="417"/>
        <v>0</v>
      </c>
      <c r="O295" s="293">
        <f t="shared" si="417"/>
        <v>0</v>
      </c>
      <c r="P295" s="292">
        <f t="shared" si="417"/>
        <v>0</v>
      </c>
      <c r="Q295" s="293">
        <f t="shared" si="344"/>
        <v>0</v>
      </c>
      <c r="R295" s="293">
        <f t="shared" si="345"/>
        <v>0</v>
      </c>
      <c r="S295" s="293">
        <f t="shared" ref="S295:W295" si="418">S296+S297</f>
        <v>0</v>
      </c>
      <c r="T295" s="293">
        <f t="shared" si="347"/>
        <v>0</v>
      </c>
      <c r="U295" s="293">
        <f t="shared" si="418"/>
        <v>0</v>
      </c>
      <c r="V295" s="293">
        <f t="shared" si="418"/>
        <v>0</v>
      </c>
      <c r="W295" s="293">
        <f t="shared" si="418"/>
        <v>0</v>
      </c>
      <c r="X295" s="293">
        <f t="shared" si="348"/>
        <v>0</v>
      </c>
      <c r="Y295" s="293">
        <f t="shared" ref="Y295:AA295" si="419">Y296+Y297</f>
        <v>0</v>
      </c>
      <c r="Z295" s="293">
        <f t="shared" si="419"/>
        <v>0</v>
      </c>
      <c r="AA295" s="293">
        <f t="shared" si="419"/>
        <v>0</v>
      </c>
      <c r="AB295" s="293">
        <f t="shared" si="350"/>
        <v>0</v>
      </c>
      <c r="AC295" s="293">
        <f t="shared" ref="AC295:AG295" si="420">AC296+AC297</f>
        <v>0</v>
      </c>
      <c r="AD295" s="293">
        <f t="shared" si="420"/>
        <v>0</v>
      </c>
      <c r="AE295" s="293">
        <f t="shared" si="352"/>
        <v>0</v>
      </c>
      <c r="AF295" s="293">
        <f t="shared" si="420"/>
        <v>0</v>
      </c>
      <c r="AG295" s="293">
        <f t="shared" si="420"/>
        <v>0</v>
      </c>
      <c r="AH295" s="293">
        <f t="shared" si="353"/>
        <v>0</v>
      </c>
      <c r="AI295" s="293">
        <f t="shared" ref="AI295:AK295" si="421">AI296+AI297</f>
        <v>0</v>
      </c>
      <c r="AJ295" s="293">
        <f t="shared" si="421"/>
        <v>0</v>
      </c>
      <c r="AK295" s="293">
        <f t="shared" si="421"/>
        <v>0</v>
      </c>
      <c r="AL295" s="293">
        <f t="shared" si="355"/>
        <v>0</v>
      </c>
      <c r="AM295" s="293">
        <f>AM296+AM297</f>
        <v>0</v>
      </c>
      <c r="AN295" s="293">
        <f>AN296+AN297</f>
        <v>0</v>
      </c>
      <c r="AO295" s="289"/>
    </row>
    <row r="296" s="262" customFormat="1" customHeight="1" spans="1:41">
      <c r="A296" s="294">
        <v>286</v>
      </c>
      <c r="B296" s="298" t="s">
        <v>669</v>
      </c>
      <c r="C296" s="311"/>
      <c r="D296" s="293">
        <f t="shared" si="338"/>
        <v>0</v>
      </c>
      <c r="E296" s="293">
        <f t="shared" si="339"/>
        <v>0</v>
      </c>
      <c r="F296" s="312"/>
      <c r="G296" s="312"/>
      <c r="H296" s="312"/>
      <c r="I296" s="312"/>
      <c r="J296" s="312"/>
      <c r="K296" s="293">
        <f t="shared" si="341"/>
        <v>0</v>
      </c>
      <c r="L296" s="313"/>
      <c r="M296" s="293">
        <f t="shared" si="343"/>
        <v>0</v>
      </c>
      <c r="N296" s="314"/>
      <c r="O296" s="314"/>
      <c r="P296" s="313"/>
      <c r="Q296" s="293">
        <f t="shared" si="344"/>
        <v>0</v>
      </c>
      <c r="R296" s="293">
        <f t="shared" si="345"/>
        <v>0</v>
      </c>
      <c r="S296" s="312"/>
      <c r="T296" s="293">
        <f t="shared" si="347"/>
        <v>0</v>
      </c>
      <c r="U296" s="312"/>
      <c r="V296" s="312"/>
      <c r="W296" s="312"/>
      <c r="X296" s="293">
        <f t="shared" si="348"/>
        <v>0</v>
      </c>
      <c r="Y296" s="312"/>
      <c r="Z296" s="312"/>
      <c r="AA296" s="312"/>
      <c r="AB296" s="293">
        <f t="shared" si="350"/>
        <v>0</v>
      </c>
      <c r="AC296" s="312"/>
      <c r="AD296" s="312"/>
      <c r="AE296" s="293">
        <f t="shared" si="352"/>
        <v>0</v>
      </c>
      <c r="AF296" s="312"/>
      <c r="AG296" s="312"/>
      <c r="AH296" s="293">
        <f t="shared" si="353"/>
        <v>0</v>
      </c>
      <c r="AI296" s="312"/>
      <c r="AJ296" s="312"/>
      <c r="AK296" s="312"/>
      <c r="AL296" s="293">
        <f t="shared" si="355"/>
        <v>0</v>
      </c>
      <c r="AM296" s="312"/>
      <c r="AN296" s="312"/>
      <c r="AO296" s="289"/>
    </row>
    <row r="297" s="262" customFormat="1" customHeight="1" spans="1:41">
      <c r="A297" s="294">
        <v>287</v>
      </c>
      <c r="B297" s="298" t="s">
        <v>670</v>
      </c>
      <c r="C297" s="311"/>
      <c r="D297" s="293">
        <f t="shared" si="338"/>
        <v>0</v>
      </c>
      <c r="E297" s="293">
        <f t="shared" si="339"/>
        <v>0</v>
      </c>
      <c r="F297" s="312"/>
      <c r="G297" s="312"/>
      <c r="H297" s="312"/>
      <c r="I297" s="312"/>
      <c r="J297" s="312"/>
      <c r="K297" s="293">
        <f t="shared" si="341"/>
        <v>0</v>
      </c>
      <c r="L297" s="313"/>
      <c r="M297" s="293">
        <f t="shared" si="343"/>
        <v>0</v>
      </c>
      <c r="N297" s="314"/>
      <c r="O297" s="314"/>
      <c r="P297" s="313"/>
      <c r="Q297" s="293">
        <f t="shared" si="344"/>
        <v>0</v>
      </c>
      <c r="R297" s="293">
        <f t="shared" si="345"/>
        <v>0</v>
      </c>
      <c r="S297" s="312"/>
      <c r="T297" s="293">
        <f t="shared" si="347"/>
        <v>0</v>
      </c>
      <c r="U297" s="312"/>
      <c r="V297" s="312"/>
      <c r="W297" s="312"/>
      <c r="X297" s="293">
        <f t="shared" si="348"/>
        <v>0</v>
      </c>
      <c r="Y297" s="312"/>
      <c r="Z297" s="312"/>
      <c r="AA297" s="312"/>
      <c r="AB297" s="293">
        <f t="shared" si="350"/>
        <v>0</v>
      </c>
      <c r="AC297" s="312"/>
      <c r="AD297" s="312"/>
      <c r="AE297" s="293">
        <f t="shared" si="352"/>
        <v>0</v>
      </c>
      <c r="AF297" s="312"/>
      <c r="AG297" s="312"/>
      <c r="AH297" s="293">
        <f t="shared" si="353"/>
        <v>0</v>
      </c>
      <c r="AI297" s="312"/>
      <c r="AJ297" s="312"/>
      <c r="AK297" s="312"/>
      <c r="AL297" s="293">
        <f t="shared" si="355"/>
        <v>0</v>
      </c>
      <c r="AM297" s="312"/>
      <c r="AN297" s="312"/>
      <c r="AO297" s="289"/>
    </row>
    <row r="298" s="262" customFormat="1" customHeight="1" spans="1:41">
      <c r="A298" s="294">
        <v>288</v>
      </c>
      <c r="B298" s="295" t="s">
        <v>142</v>
      </c>
      <c r="C298" s="311"/>
      <c r="D298" s="293">
        <f t="shared" si="338"/>
        <v>231710</v>
      </c>
      <c r="E298" s="293"/>
      <c r="F298" s="312"/>
      <c r="G298" s="312"/>
      <c r="H298" s="312"/>
      <c r="I298" s="312"/>
      <c r="J298" s="312"/>
      <c r="K298" s="293"/>
      <c r="L298" s="313"/>
      <c r="M298" s="293"/>
      <c r="N298" s="314"/>
      <c r="O298" s="314"/>
      <c r="P298" s="313"/>
      <c r="Q298" s="293"/>
      <c r="R298" s="293"/>
      <c r="S298" s="312"/>
      <c r="T298" s="293"/>
      <c r="U298" s="312"/>
      <c r="V298" s="312"/>
      <c r="W298" s="312"/>
      <c r="X298" s="293"/>
      <c r="Y298" s="312"/>
      <c r="Z298" s="312"/>
      <c r="AA298" s="312"/>
      <c r="AB298" s="293"/>
      <c r="AC298" s="312"/>
      <c r="AD298" s="312"/>
      <c r="AE298" s="293">
        <f t="shared" si="352"/>
        <v>231710</v>
      </c>
      <c r="AF298" s="312">
        <v>231710</v>
      </c>
      <c r="AG298" s="312"/>
      <c r="AH298" s="293"/>
      <c r="AI298" s="312"/>
      <c r="AJ298" s="312"/>
      <c r="AK298" s="312"/>
      <c r="AL298" s="293"/>
      <c r="AM298" s="312"/>
      <c r="AN298" s="312"/>
      <c r="AO298" s="289"/>
    </row>
    <row r="299" s="262" customFormat="1" customHeight="1" spans="1:41">
      <c r="A299" s="294">
        <v>289</v>
      </c>
      <c r="B299" s="295" t="s">
        <v>671</v>
      </c>
      <c r="C299" s="311"/>
      <c r="D299" s="293">
        <f t="shared" si="338"/>
        <v>57450</v>
      </c>
      <c r="E299" s="293">
        <f t="shared" ref="E299:E309" si="422">SUM(F299:J299)</f>
        <v>0</v>
      </c>
      <c r="F299" s="293">
        <f t="shared" ref="F299:J299" si="423">SUM(F300:F302)</f>
        <v>0</v>
      </c>
      <c r="G299" s="293">
        <f t="shared" si="423"/>
        <v>0</v>
      </c>
      <c r="H299" s="293">
        <f t="shared" si="423"/>
        <v>0</v>
      </c>
      <c r="I299" s="293">
        <f t="shared" si="423"/>
        <v>0</v>
      </c>
      <c r="J299" s="293">
        <f t="shared" si="423"/>
        <v>0</v>
      </c>
      <c r="K299" s="293">
        <f t="shared" ref="K299:K309" si="424">L299+M299+P299</f>
        <v>0</v>
      </c>
      <c r="L299" s="292">
        <f t="shared" ref="L299:P299" si="425">SUM(L300:L302)</f>
        <v>0</v>
      </c>
      <c r="M299" s="293">
        <f t="shared" ref="M299:M309" si="426">SUM(N299:O299)</f>
        <v>0</v>
      </c>
      <c r="N299" s="293">
        <f t="shared" si="425"/>
        <v>0</v>
      </c>
      <c r="O299" s="293">
        <f t="shared" si="425"/>
        <v>0</v>
      </c>
      <c r="P299" s="292">
        <f t="shared" si="425"/>
        <v>0</v>
      </c>
      <c r="Q299" s="293">
        <f t="shared" ref="Q299:Q309" si="427">R299+W299</f>
        <v>0</v>
      </c>
      <c r="R299" s="293">
        <f t="shared" ref="R299:R309" si="428">S299+T299</f>
        <v>0</v>
      </c>
      <c r="S299" s="293">
        <f t="shared" ref="S299:W299" si="429">SUM(S300:S302)</f>
        <v>0</v>
      </c>
      <c r="T299" s="293">
        <f t="shared" ref="T299:T309" si="430">SUM(U299:V299)</f>
        <v>0</v>
      </c>
      <c r="U299" s="293">
        <f t="shared" si="429"/>
        <v>0</v>
      </c>
      <c r="V299" s="293">
        <f t="shared" si="429"/>
        <v>0</v>
      </c>
      <c r="W299" s="293">
        <f t="shared" si="429"/>
        <v>0</v>
      </c>
      <c r="X299" s="293">
        <f t="shared" ref="X299:X309" si="431">SUM(Y299:AA299)</f>
        <v>0</v>
      </c>
      <c r="Y299" s="293">
        <f t="shared" ref="Y299:AA299" si="432">SUM(Y300:Y302)</f>
        <v>0</v>
      </c>
      <c r="Z299" s="293">
        <f t="shared" si="432"/>
        <v>0</v>
      </c>
      <c r="AA299" s="293">
        <f t="shared" si="432"/>
        <v>0</v>
      </c>
      <c r="AB299" s="293">
        <f t="shared" ref="AB299:AB309" si="433">SUM(AC299:AD299)</f>
        <v>57450</v>
      </c>
      <c r="AC299" s="293">
        <f t="shared" ref="AC299:AG299" si="434">SUM(AC300:AC302)</f>
        <v>57450</v>
      </c>
      <c r="AD299" s="293">
        <f t="shared" si="434"/>
        <v>0</v>
      </c>
      <c r="AE299" s="293">
        <f t="shared" si="352"/>
        <v>0</v>
      </c>
      <c r="AF299" s="293">
        <f t="shared" si="434"/>
        <v>0</v>
      </c>
      <c r="AG299" s="293">
        <f t="shared" si="434"/>
        <v>0</v>
      </c>
      <c r="AH299" s="293">
        <f t="shared" ref="AH299:AH309" si="435">SUM(AI299:AJ299)</f>
        <v>0</v>
      </c>
      <c r="AI299" s="293">
        <f t="shared" ref="AI299:AK299" si="436">SUM(AI300:AI302)</f>
        <v>0</v>
      </c>
      <c r="AJ299" s="293">
        <f t="shared" si="436"/>
        <v>0</v>
      </c>
      <c r="AK299" s="293">
        <f t="shared" si="436"/>
        <v>0</v>
      </c>
      <c r="AL299" s="293">
        <f t="shared" ref="AL299:AL309" si="437">SUM(AM299:AN299)</f>
        <v>0</v>
      </c>
      <c r="AM299" s="293">
        <f>SUM(AM300:AM302)</f>
        <v>0</v>
      </c>
      <c r="AN299" s="293">
        <f>SUM(AN300:AN302)</f>
        <v>0</v>
      </c>
      <c r="AO299" s="289"/>
    </row>
    <row r="300" s="262" customFormat="1" customHeight="1" spans="1:41">
      <c r="A300" s="294">
        <v>290</v>
      </c>
      <c r="B300" s="296" t="s">
        <v>672</v>
      </c>
      <c r="C300" s="311"/>
      <c r="D300" s="293">
        <f t="shared" si="338"/>
        <v>57450</v>
      </c>
      <c r="E300" s="293">
        <f t="shared" si="422"/>
        <v>0</v>
      </c>
      <c r="F300" s="312"/>
      <c r="G300" s="312"/>
      <c r="H300" s="312"/>
      <c r="I300" s="312"/>
      <c r="J300" s="312"/>
      <c r="K300" s="293">
        <f t="shared" si="424"/>
        <v>0</v>
      </c>
      <c r="L300" s="313"/>
      <c r="M300" s="293">
        <f t="shared" si="426"/>
        <v>0</v>
      </c>
      <c r="N300" s="314"/>
      <c r="O300" s="314"/>
      <c r="P300" s="313"/>
      <c r="Q300" s="293">
        <f t="shared" si="427"/>
        <v>0</v>
      </c>
      <c r="R300" s="293">
        <f t="shared" si="428"/>
        <v>0</v>
      </c>
      <c r="S300" s="312"/>
      <c r="T300" s="293">
        <f t="shared" si="430"/>
        <v>0</v>
      </c>
      <c r="U300" s="312"/>
      <c r="V300" s="312"/>
      <c r="W300" s="312"/>
      <c r="X300" s="293">
        <f t="shared" si="431"/>
        <v>0</v>
      </c>
      <c r="Y300" s="312"/>
      <c r="Z300" s="312"/>
      <c r="AA300" s="312"/>
      <c r="AB300" s="293">
        <f t="shared" si="433"/>
        <v>57450</v>
      </c>
      <c r="AC300" s="312">
        <v>57450</v>
      </c>
      <c r="AD300" s="312"/>
      <c r="AE300" s="293">
        <f t="shared" si="352"/>
        <v>0</v>
      </c>
      <c r="AF300" s="312"/>
      <c r="AG300" s="312"/>
      <c r="AH300" s="293">
        <f t="shared" si="435"/>
        <v>0</v>
      </c>
      <c r="AI300" s="312"/>
      <c r="AJ300" s="312"/>
      <c r="AK300" s="312"/>
      <c r="AL300" s="293">
        <f t="shared" si="437"/>
        <v>0</v>
      </c>
      <c r="AM300" s="312"/>
      <c r="AN300" s="312"/>
      <c r="AO300" s="289"/>
    </row>
    <row r="301" s="262" customFormat="1" customHeight="1" spans="1:41">
      <c r="A301" s="294">
        <v>291</v>
      </c>
      <c r="B301" s="296" t="s">
        <v>673</v>
      </c>
      <c r="C301" s="311"/>
      <c r="D301" s="293">
        <f t="shared" si="338"/>
        <v>0</v>
      </c>
      <c r="E301" s="293">
        <f t="shared" si="422"/>
        <v>0</v>
      </c>
      <c r="F301" s="312"/>
      <c r="G301" s="312"/>
      <c r="H301" s="312"/>
      <c r="I301" s="312"/>
      <c r="J301" s="312"/>
      <c r="K301" s="293">
        <f t="shared" si="424"/>
        <v>0</v>
      </c>
      <c r="L301" s="313"/>
      <c r="M301" s="293">
        <f t="shared" si="426"/>
        <v>0</v>
      </c>
      <c r="N301" s="314"/>
      <c r="O301" s="314"/>
      <c r="P301" s="313"/>
      <c r="Q301" s="293">
        <f t="shared" si="427"/>
        <v>0</v>
      </c>
      <c r="R301" s="293">
        <f t="shared" si="428"/>
        <v>0</v>
      </c>
      <c r="S301" s="312"/>
      <c r="T301" s="293">
        <f t="shared" si="430"/>
        <v>0</v>
      </c>
      <c r="U301" s="312"/>
      <c r="V301" s="312"/>
      <c r="W301" s="312"/>
      <c r="X301" s="293">
        <f t="shared" si="431"/>
        <v>0</v>
      </c>
      <c r="Y301" s="312"/>
      <c r="Z301" s="312"/>
      <c r="AA301" s="312"/>
      <c r="AB301" s="293">
        <f t="shared" si="433"/>
        <v>0</v>
      </c>
      <c r="AC301" s="312"/>
      <c r="AD301" s="312"/>
      <c r="AE301" s="293">
        <f t="shared" si="352"/>
        <v>0</v>
      </c>
      <c r="AF301" s="312"/>
      <c r="AG301" s="312"/>
      <c r="AH301" s="293">
        <f t="shared" si="435"/>
        <v>0</v>
      </c>
      <c r="AI301" s="312"/>
      <c r="AJ301" s="312"/>
      <c r="AK301" s="312"/>
      <c r="AL301" s="293">
        <f t="shared" si="437"/>
        <v>0</v>
      </c>
      <c r="AM301" s="312"/>
      <c r="AN301" s="312"/>
      <c r="AO301" s="289"/>
    </row>
    <row r="302" s="262" customFormat="1" customHeight="1" spans="1:41">
      <c r="A302" s="294">
        <v>292</v>
      </c>
      <c r="B302" s="296" t="s">
        <v>674</v>
      </c>
      <c r="C302" s="311"/>
      <c r="D302" s="293">
        <f t="shared" si="338"/>
        <v>0</v>
      </c>
      <c r="E302" s="293">
        <f t="shared" si="422"/>
        <v>0</v>
      </c>
      <c r="F302" s="312"/>
      <c r="G302" s="312"/>
      <c r="H302" s="312"/>
      <c r="I302" s="312"/>
      <c r="J302" s="312"/>
      <c r="K302" s="293">
        <f t="shared" si="424"/>
        <v>0</v>
      </c>
      <c r="L302" s="313"/>
      <c r="M302" s="293">
        <f t="shared" si="426"/>
        <v>0</v>
      </c>
      <c r="N302" s="314"/>
      <c r="O302" s="314"/>
      <c r="P302" s="313"/>
      <c r="Q302" s="293">
        <f t="shared" si="427"/>
        <v>0</v>
      </c>
      <c r="R302" s="293">
        <f t="shared" si="428"/>
        <v>0</v>
      </c>
      <c r="S302" s="312"/>
      <c r="T302" s="293">
        <f t="shared" si="430"/>
        <v>0</v>
      </c>
      <c r="U302" s="312"/>
      <c r="V302" s="312"/>
      <c r="W302" s="312"/>
      <c r="X302" s="293">
        <f t="shared" si="431"/>
        <v>0</v>
      </c>
      <c r="Y302" s="312"/>
      <c r="Z302" s="312"/>
      <c r="AA302" s="312"/>
      <c r="AB302" s="293">
        <f t="shared" si="433"/>
        <v>0</v>
      </c>
      <c r="AC302" s="312"/>
      <c r="AD302" s="312"/>
      <c r="AE302" s="293">
        <f t="shared" si="352"/>
        <v>0</v>
      </c>
      <c r="AF302" s="312"/>
      <c r="AG302" s="312"/>
      <c r="AH302" s="293">
        <f t="shared" si="435"/>
        <v>0</v>
      </c>
      <c r="AI302" s="312"/>
      <c r="AJ302" s="312"/>
      <c r="AK302" s="312"/>
      <c r="AL302" s="293">
        <f t="shared" si="437"/>
        <v>0</v>
      </c>
      <c r="AM302" s="312"/>
      <c r="AN302" s="312"/>
      <c r="AO302" s="289"/>
    </row>
    <row r="303" s="262" customFormat="1" customHeight="1" spans="1:41">
      <c r="A303" s="294">
        <v>293</v>
      </c>
      <c r="B303" s="295" t="s">
        <v>143</v>
      </c>
      <c r="C303" s="311"/>
      <c r="D303" s="293">
        <f t="shared" si="338"/>
        <v>0</v>
      </c>
      <c r="E303" s="293">
        <f t="shared" si="422"/>
        <v>0</v>
      </c>
      <c r="F303" s="293">
        <f t="shared" ref="F303:J303" si="438">F304+F307</f>
        <v>0</v>
      </c>
      <c r="G303" s="293">
        <f t="shared" si="438"/>
        <v>0</v>
      </c>
      <c r="H303" s="293">
        <f t="shared" si="438"/>
        <v>0</v>
      </c>
      <c r="I303" s="293">
        <f t="shared" si="438"/>
        <v>0</v>
      </c>
      <c r="J303" s="293">
        <f t="shared" si="438"/>
        <v>0</v>
      </c>
      <c r="K303" s="293">
        <f t="shared" si="424"/>
        <v>0</v>
      </c>
      <c r="L303" s="292">
        <f t="shared" ref="L303:P303" si="439">L304+L307</f>
        <v>0</v>
      </c>
      <c r="M303" s="293">
        <f t="shared" si="426"/>
        <v>0</v>
      </c>
      <c r="N303" s="293">
        <f t="shared" si="439"/>
        <v>0</v>
      </c>
      <c r="O303" s="293">
        <f t="shared" si="439"/>
        <v>0</v>
      </c>
      <c r="P303" s="292">
        <f t="shared" si="439"/>
        <v>0</v>
      </c>
      <c r="Q303" s="293">
        <f t="shared" si="427"/>
        <v>0</v>
      </c>
      <c r="R303" s="293">
        <f t="shared" si="428"/>
        <v>0</v>
      </c>
      <c r="S303" s="293">
        <f t="shared" ref="S303:W303" si="440">S304+S307</f>
        <v>0</v>
      </c>
      <c r="T303" s="293">
        <f t="shared" si="430"/>
        <v>0</v>
      </c>
      <c r="U303" s="293">
        <f t="shared" si="440"/>
        <v>0</v>
      </c>
      <c r="V303" s="293">
        <f t="shared" si="440"/>
        <v>0</v>
      </c>
      <c r="W303" s="293">
        <f t="shared" si="440"/>
        <v>0</v>
      </c>
      <c r="X303" s="293">
        <f t="shared" si="431"/>
        <v>0</v>
      </c>
      <c r="Y303" s="293">
        <f t="shared" ref="Y303:AA303" si="441">Y304+Y307</f>
        <v>0</v>
      </c>
      <c r="Z303" s="293">
        <f t="shared" si="441"/>
        <v>0</v>
      </c>
      <c r="AA303" s="293">
        <f t="shared" si="441"/>
        <v>0</v>
      </c>
      <c r="AB303" s="293">
        <f t="shared" si="433"/>
        <v>0</v>
      </c>
      <c r="AC303" s="293">
        <f t="shared" ref="AC303:AG303" si="442">AC304+AC307</f>
        <v>0</v>
      </c>
      <c r="AD303" s="293">
        <f t="shared" si="442"/>
        <v>0</v>
      </c>
      <c r="AE303" s="293">
        <f t="shared" si="352"/>
        <v>0</v>
      </c>
      <c r="AF303" s="293">
        <f t="shared" si="442"/>
        <v>0</v>
      </c>
      <c r="AG303" s="293">
        <f t="shared" si="442"/>
        <v>0</v>
      </c>
      <c r="AH303" s="293">
        <f t="shared" si="435"/>
        <v>0</v>
      </c>
      <c r="AI303" s="293"/>
      <c r="AJ303" s="293">
        <f t="shared" ref="AJ303:AN303" si="443">AJ304+AJ307</f>
        <v>0</v>
      </c>
      <c r="AK303" s="293">
        <f t="shared" si="443"/>
        <v>0</v>
      </c>
      <c r="AL303" s="293">
        <f t="shared" si="437"/>
        <v>0</v>
      </c>
      <c r="AM303" s="293">
        <f t="shared" si="443"/>
        <v>0</v>
      </c>
      <c r="AN303" s="293">
        <f t="shared" si="443"/>
        <v>0</v>
      </c>
      <c r="AO303" s="289"/>
    </row>
    <row r="304" s="262" customFormat="1" customHeight="1" spans="1:41">
      <c r="A304" s="294">
        <v>294</v>
      </c>
      <c r="B304" s="317" t="s">
        <v>675</v>
      </c>
      <c r="C304" s="311"/>
      <c r="D304" s="293">
        <f t="shared" si="338"/>
        <v>0</v>
      </c>
      <c r="E304" s="293">
        <f t="shared" si="422"/>
        <v>0</v>
      </c>
      <c r="F304" s="314">
        <f t="shared" ref="F304:J304" si="444">F305+F306</f>
        <v>0</v>
      </c>
      <c r="G304" s="314">
        <f t="shared" si="444"/>
        <v>0</v>
      </c>
      <c r="H304" s="314">
        <f t="shared" si="444"/>
        <v>0</v>
      </c>
      <c r="I304" s="314">
        <f t="shared" si="444"/>
        <v>0</v>
      </c>
      <c r="J304" s="314">
        <f t="shared" si="444"/>
        <v>0</v>
      </c>
      <c r="K304" s="293">
        <f t="shared" si="424"/>
        <v>0</v>
      </c>
      <c r="L304" s="313">
        <f>SUM(L305:L306)</f>
        <v>0</v>
      </c>
      <c r="M304" s="293">
        <f t="shared" si="426"/>
        <v>0</v>
      </c>
      <c r="N304" s="314">
        <f t="shared" ref="N304:P304" si="445">N305+N306</f>
        <v>0</v>
      </c>
      <c r="O304" s="314">
        <f t="shared" si="445"/>
        <v>0</v>
      </c>
      <c r="P304" s="313">
        <f t="shared" si="445"/>
        <v>0</v>
      </c>
      <c r="Q304" s="293">
        <f t="shared" si="427"/>
        <v>0</v>
      </c>
      <c r="R304" s="293">
        <f t="shared" si="428"/>
        <v>0</v>
      </c>
      <c r="S304" s="314">
        <f t="shared" ref="S304:W304" si="446">S305+S306</f>
        <v>0</v>
      </c>
      <c r="T304" s="293">
        <f t="shared" si="430"/>
        <v>0</v>
      </c>
      <c r="U304" s="314">
        <f t="shared" si="446"/>
        <v>0</v>
      </c>
      <c r="V304" s="314">
        <f t="shared" si="446"/>
        <v>0</v>
      </c>
      <c r="W304" s="314">
        <f t="shared" si="446"/>
        <v>0</v>
      </c>
      <c r="X304" s="293">
        <f t="shared" si="431"/>
        <v>0</v>
      </c>
      <c r="Y304" s="314">
        <f t="shared" ref="Y304:AA304" si="447">Y305+Y306</f>
        <v>0</v>
      </c>
      <c r="Z304" s="314">
        <f t="shared" si="447"/>
        <v>0</v>
      </c>
      <c r="AA304" s="314">
        <f t="shared" si="447"/>
        <v>0</v>
      </c>
      <c r="AB304" s="293">
        <f t="shared" si="433"/>
        <v>0</v>
      </c>
      <c r="AC304" s="314">
        <f t="shared" ref="AC304:AG304" si="448">AC305+AC306</f>
        <v>0</v>
      </c>
      <c r="AD304" s="314">
        <f t="shared" si="448"/>
        <v>0</v>
      </c>
      <c r="AE304" s="293">
        <f t="shared" si="352"/>
        <v>0</v>
      </c>
      <c r="AF304" s="314">
        <f t="shared" si="448"/>
        <v>0</v>
      </c>
      <c r="AG304" s="314">
        <f t="shared" si="448"/>
        <v>0</v>
      </c>
      <c r="AH304" s="293">
        <f t="shared" si="435"/>
        <v>0</v>
      </c>
      <c r="AI304" s="314">
        <f t="shared" ref="AI304:AK304" si="449">AI305+AI306</f>
        <v>0</v>
      </c>
      <c r="AJ304" s="314">
        <f t="shared" si="449"/>
        <v>0</v>
      </c>
      <c r="AK304" s="314">
        <f t="shared" si="449"/>
        <v>0</v>
      </c>
      <c r="AL304" s="293">
        <f t="shared" si="437"/>
        <v>0</v>
      </c>
      <c r="AM304" s="314">
        <f>AM305+AM306</f>
        <v>0</v>
      </c>
      <c r="AN304" s="314">
        <f>AN305+AN306</f>
        <v>0</v>
      </c>
      <c r="AO304" s="289"/>
    </row>
    <row r="305" s="262" customFormat="1" customHeight="1" spans="1:41">
      <c r="A305" s="294">
        <v>295</v>
      </c>
      <c r="B305" s="296" t="s">
        <v>676</v>
      </c>
      <c r="C305" s="311"/>
      <c r="D305" s="293">
        <f t="shared" si="338"/>
        <v>0</v>
      </c>
      <c r="E305" s="293">
        <f t="shared" si="422"/>
        <v>0</v>
      </c>
      <c r="F305" s="312"/>
      <c r="G305" s="312"/>
      <c r="H305" s="312"/>
      <c r="I305" s="312"/>
      <c r="J305" s="312"/>
      <c r="K305" s="293">
        <f t="shared" si="424"/>
        <v>0</v>
      </c>
      <c r="L305" s="313"/>
      <c r="M305" s="293">
        <f t="shared" si="426"/>
        <v>0</v>
      </c>
      <c r="N305" s="314"/>
      <c r="O305" s="314"/>
      <c r="P305" s="313"/>
      <c r="Q305" s="293">
        <f t="shared" si="427"/>
        <v>0</v>
      </c>
      <c r="R305" s="293">
        <f t="shared" si="428"/>
        <v>0</v>
      </c>
      <c r="S305" s="312"/>
      <c r="T305" s="293">
        <f t="shared" si="430"/>
        <v>0</v>
      </c>
      <c r="U305" s="312"/>
      <c r="V305" s="312"/>
      <c r="W305" s="312"/>
      <c r="X305" s="293">
        <f t="shared" si="431"/>
        <v>0</v>
      </c>
      <c r="Y305" s="312"/>
      <c r="Z305" s="312"/>
      <c r="AA305" s="312"/>
      <c r="AB305" s="293">
        <f t="shared" si="433"/>
        <v>0</v>
      </c>
      <c r="AC305" s="312"/>
      <c r="AD305" s="312"/>
      <c r="AE305" s="293">
        <f t="shared" si="352"/>
        <v>0</v>
      </c>
      <c r="AF305" s="312"/>
      <c r="AG305" s="312"/>
      <c r="AH305" s="293">
        <f t="shared" si="435"/>
        <v>0</v>
      </c>
      <c r="AI305" s="312"/>
      <c r="AJ305" s="312"/>
      <c r="AK305" s="312"/>
      <c r="AL305" s="293">
        <f t="shared" si="437"/>
        <v>0</v>
      </c>
      <c r="AM305" s="312"/>
      <c r="AN305" s="312"/>
      <c r="AO305" s="289"/>
    </row>
    <row r="306" s="262" customFormat="1" customHeight="1" spans="1:41">
      <c r="A306" s="294">
        <v>296</v>
      </c>
      <c r="B306" s="296" t="s">
        <v>677</v>
      </c>
      <c r="C306" s="311"/>
      <c r="D306" s="293">
        <f t="shared" si="338"/>
        <v>0</v>
      </c>
      <c r="E306" s="293">
        <f t="shared" si="422"/>
        <v>0</v>
      </c>
      <c r="F306" s="312"/>
      <c r="G306" s="312"/>
      <c r="H306" s="312"/>
      <c r="I306" s="312"/>
      <c r="J306" s="312"/>
      <c r="K306" s="293">
        <f t="shared" si="424"/>
        <v>0</v>
      </c>
      <c r="L306" s="313"/>
      <c r="M306" s="293">
        <f t="shared" si="426"/>
        <v>0</v>
      </c>
      <c r="N306" s="314"/>
      <c r="O306" s="314"/>
      <c r="P306" s="313"/>
      <c r="Q306" s="293">
        <f t="shared" si="427"/>
        <v>0</v>
      </c>
      <c r="R306" s="293">
        <f t="shared" si="428"/>
        <v>0</v>
      </c>
      <c r="S306" s="312"/>
      <c r="T306" s="293">
        <f t="shared" si="430"/>
        <v>0</v>
      </c>
      <c r="U306" s="312"/>
      <c r="V306" s="312"/>
      <c r="W306" s="312"/>
      <c r="X306" s="293">
        <f t="shared" si="431"/>
        <v>0</v>
      </c>
      <c r="Y306" s="312"/>
      <c r="Z306" s="312"/>
      <c r="AA306" s="312"/>
      <c r="AB306" s="293">
        <f t="shared" si="433"/>
        <v>0</v>
      </c>
      <c r="AC306" s="312"/>
      <c r="AD306" s="312"/>
      <c r="AE306" s="293">
        <f t="shared" si="352"/>
        <v>0</v>
      </c>
      <c r="AF306" s="312"/>
      <c r="AG306" s="312"/>
      <c r="AH306" s="293">
        <f t="shared" si="435"/>
        <v>0</v>
      </c>
      <c r="AI306" s="312"/>
      <c r="AJ306" s="312"/>
      <c r="AK306" s="312"/>
      <c r="AL306" s="293">
        <f t="shared" si="437"/>
        <v>0</v>
      </c>
      <c r="AM306" s="312"/>
      <c r="AN306" s="312"/>
      <c r="AO306" s="289"/>
    </row>
    <row r="307" s="262" customFormat="1" customHeight="1" spans="1:41">
      <c r="A307" s="294">
        <v>297</v>
      </c>
      <c r="B307" s="317" t="s">
        <v>678</v>
      </c>
      <c r="C307" s="311"/>
      <c r="D307" s="293">
        <f t="shared" si="338"/>
        <v>0</v>
      </c>
      <c r="E307" s="293">
        <f t="shared" si="422"/>
        <v>0</v>
      </c>
      <c r="F307" s="314">
        <f t="shared" ref="F307:J307" si="450">F308+F309</f>
        <v>0</v>
      </c>
      <c r="G307" s="314">
        <f t="shared" si="450"/>
        <v>0</v>
      </c>
      <c r="H307" s="314">
        <f t="shared" si="450"/>
        <v>0</v>
      </c>
      <c r="I307" s="314">
        <f t="shared" si="450"/>
        <v>0</v>
      </c>
      <c r="J307" s="314">
        <f t="shared" si="450"/>
        <v>0</v>
      </c>
      <c r="K307" s="293">
        <f t="shared" si="424"/>
        <v>0</v>
      </c>
      <c r="L307" s="313">
        <f>SUM(L308:L309)</f>
        <v>0</v>
      </c>
      <c r="M307" s="293">
        <f t="shared" si="426"/>
        <v>0</v>
      </c>
      <c r="N307" s="314">
        <f t="shared" ref="N307:P307" si="451">N308+N309</f>
        <v>0</v>
      </c>
      <c r="O307" s="314">
        <f t="shared" si="451"/>
        <v>0</v>
      </c>
      <c r="P307" s="313">
        <f t="shared" si="451"/>
        <v>0</v>
      </c>
      <c r="Q307" s="293">
        <f t="shared" si="427"/>
        <v>0</v>
      </c>
      <c r="R307" s="293">
        <f t="shared" si="428"/>
        <v>0</v>
      </c>
      <c r="S307" s="314">
        <f t="shared" ref="S307:W307" si="452">S308+S309</f>
        <v>0</v>
      </c>
      <c r="T307" s="293">
        <f t="shared" si="430"/>
        <v>0</v>
      </c>
      <c r="U307" s="314">
        <f t="shared" si="452"/>
        <v>0</v>
      </c>
      <c r="V307" s="314">
        <f t="shared" si="452"/>
        <v>0</v>
      </c>
      <c r="W307" s="314">
        <f t="shared" si="452"/>
        <v>0</v>
      </c>
      <c r="X307" s="293">
        <f t="shared" si="431"/>
        <v>0</v>
      </c>
      <c r="Y307" s="314">
        <f t="shared" ref="Y307:AA307" si="453">Y308+Y309</f>
        <v>0</v>
      </c>
      <c r="Z307" s="314">
        <f t="shared" si="453"/>
        <v>0</v>
      </c>
      <c r="AA307" s="314">
        <f t="shared" si="453"/>
        <v>0</v>
      </c>
      <c r="AB307" s="293">
        <f t="shared" si="433"/>
        <v>0</v>
      </c>
      <c r="AC307" s="314">
        <f t="shared" ref="AC307:AG307" si="454">AC308+AC309</f>
        <v>0</v>
      </c>
      <c r="AD307" s="314">
        <f t="shared" si="454"/>
        <v>0</v>
      </c>
      <c r="AE307" s="293">
        <f t="shared" si="352"/>
        <v>0</v>
      </c>
      <c r="AF307" s="314">
        <f t="shared" si="454"/>
        <v>0</v>
      </c>
      <c r="AG307" s="314">
        <f t="shared" si="454"/>
        <v>0</v>
      </c>
      <c r="AH307" s="293">
        <f t="shared" si="435"/>
        <v>0</v>
      </c>
      <c r="AI307" s="314">
        <f t="shared" ref="AI307:AK307" si="455">AI308+AI309</f>
        <v>0</v>
      </c>
      <c r="AJ307" s="314">
        <f t="shared" si="455"/>
        <v>0</v>
      </c>
      <c r="AK307" s="314">
        <f t="shared" si="455"/>
        <v>0</v>
      </c>
      <c r="AL307" s="293">
        <f t="shared" si="437"/>
        <v>0</v>
      </c>
      <c r="AM307" s="314">
        <f>AM308+AM309</f>
        <v>0</v>
      </c>
      <c r="AN307" s="314">
        <f>AN308+AN309</f>
        <v>0</v>
      </c>
      <c r="AO307" s="289"/>
    </row>
    <row r="308" s="262" customFormat="1" customHeight="1" spans="1:41">
      <c r="A308" s="294">
        <v>298</v>
      </c>
      <c r="B308" s="296" t="s">
        <v>676</v>
      </c>
      <c r="C308" s="311"/>
      <c r="D308" s="293">
        <f t="shared" si="338"/>
        <v>0</v>
      </c>
      <c r="E308" s="293">
        <f t="shared" si="422"/>
        <v>0</v>
      </c>
      <c r="F308" s="312"/>
      <c r="G308" s="312"/>
      <c r="H308" s="312"/>
      <c r="I308" s="312"/>
      <c r="J308" s="312"/>
      <c r="K308" s="293">
        <f t="shared" si="424"/>
        <v>0</v>
      </c>
      <c r="L308" s="313"/>
      <c r="M308" s="293">
        <f t="shared" si="426"/>
        <v>0</v>
      </c>
      <c r="N308" s="314"/>
      <c r="O308" s="314"/>
      <c r="P308" s="313"/>
      <c r="Q308" s="293">
        <f t="shared" si="427"/>
        <v>0</v>
      </c>
      <c r="R308" s="293">
        <f t="shared" si="428"/>
        <v>0</v>
      </c>
      <c r="S308" s="312"/>
      <c r="T308" s="293">
        <f t="shared" si="430"/>
        <v>0</v>
      </c>
      <c r="U308" s="312"/>
      <c r="V308" s="312"/>
      <c r="W308" s="312"/>
      <c r="X308" s="293">
        <f t="shared" si="431"/>
        <v>0</v>
      </c>
      <c r="Y308" s="312"/>
      <c r="Z308" s="312"/>
      <c r="AA308" s="312"/>
      <c r="AB308" s="293">
        <f t="shared" si="433"/>
        <v>0</v>
      </c>
      <c r="AC308" s="312"/>
      <c r="AD308" s="312"/>
      <c r="AE308" s="293">
        <f t="shared" si="352"/>
        <v>0</v>
      </c>
      <c r="AF308" s="312"/>
      <c r="AG308" s="312"/>
      <c r="AH308" s="293">
        <f t="shared" si="435"/>
        <v>0</v>
      </c>
      <c r="AI308" s="312"/>
      <c r="AJ308" s="312"/>
      <c r="AK308" s="312"/>
      <c r="AL308" s="293">
        <f t="shared" si="437"/>
        <v>0</v>
      </c>
      <c r="AM308" s="312"/>
      <c r="AN308" s="312"/>
      <c r="AO308" s="289"/>
    </row>
    <row r="309" s="262" customFormat="1" customHeight="1" spans="1:41">
      <c r="A309" s="294">
        <v>299</v>
      </c>
      <c r="B309" s="296" t="s">
        <v>677</v>
      </c>
      <c r="C309" s="311"/>
      <c r="D309" s="293">
        <f t="shared" si="338"/>
        <v>0</v>
      </c>
      <c r="E309" s="293">
        <f t="shared" si="422"/>
        <v>0</v>
      </c>
      <c r="F309" s="312"/>
      <c r="G309" s="312"/>
      <c r="H309" s="312"/>
      <c r="I309" s="312"/>
      <c r="J309" s="312"/>
      <c r="K309" s="293">
        <f t="shared" si="424"/>
        <v>0</v>
      </c>
      <c r="L309" s="313"/>
      <c r="M309" s="293">
        <f t="shared" si="426"/>
        <v>0</v>
      </c>
      <c r="N309" s="314"/>
      <c r="O309" s="314"/>
      <c r="P309" s="313"/>
      <c r="Q309" s="293">
        <f t="shared" si="427"/>
        <v>0</v>
      </c>
      <c r="R309" s="293">
        <f t="shared" si="428"/>
        <v>0</v>
      </c>
      <c r="S309" s="312"/>
      <c r="T309" s="293">
        <f t="shared" si="430"/>
        <v>0</v>
      </c>
      <c r="U309" s="312"/>
      <c r="V309" s="312"/>
      <c r="W309" s="312"/>
      <c r="X309" s="293">
        <f t="shared" si="431"/>
        <v>0</v>
      </c>
      <c r="Y309" s="312"/>
      <c r="Z309" s="312"/>
      <c r="AA309" s="312"/>
      <c r="AB309" s="293">
        <f t="shared" si="433"/>
        <v>0</v>
      </c>
      <c r="AC309" s="312"/>
      <c r="AD309" s="312"/>
      <c r="AE309" s="293">
        <f t="shared" si="352"/>
        <v>0</v>
      </c>
      <c r="AF309" s="312"/>
      <c r="AG309" s="312"/>
      <c r="AH309" s="293">
        <f t="shared" si="435"/>
        <v>0</v>
      </c>
      <c r="AI309" s="312"/>
      <c r="AJ309" s="312"/>
      <c r="AK309" s="312"/>
      <c r="AL309" s="293">
        <f t="shared" si="437"/>
        <v>0</v>
      </c>
      <c r="AM309" s="312"/>
      <c r="AN309" s="312"/>
      <c r="AO309" s="289"/>
    </row>
    <row r="310" hidden="1" customHeight="1" spans="16:16">
      <c r="P310" s="275"/>
    </row>
    <row r="311" hidden="1" customHeight="1" spans="4:16">
      <c r="D311" s="318"/>
      <c r="E311" s="319"/>
      <c r="G311" s="276"/>
      <c r="K311" s="319"/>
      <c r="L311" s="321"/>
      <c r="N311" s="322"/>
      <c r="O311" s="322"/>
      <c r="P311" s="321"/>
    </row>
    <row r="312" customHeight="1" spans="4:16">
      <c r="D312" s="318"/>
      <c r="E312" s="319"/>
      <c r="G312" s="276"/>
      <c r="K312" s="319"/>
      <c r="L312" s="321"/>
      <c r="N312" s="322"/>
      <c r="O312" s="322"/>
      <c r="P312" s="321"/>
    </row>
    <row r="313" customHeight="1" spans="4:16">
      <c r="D313" s="318"/>
      <c r="E313" s="319"/>
      <c r="G313" s="276"/>
      <c r="K313" s="319"/>
      <c r="L313" s="321"/>
      <c r="N313" s="322"/>
      <c r="O313" s="322"/>
      <c r="P313" s="321"/>
    </row>
    <row r="314" customHeight="1" spans="5:16">
      <c r="E314" s="319"/>
      <c r="G314" s="276"/>
      <c r="K314" s="319"/>
      <c r="L314" s="321"/>
      <c r="N314" s="322"/>
      <c r="O314" s="322"/>
      <c r="P314" s="321"/>
    </row>
    <row r="315" customHeight="1" spans="5:16">
      <c r="E315" s="274"/>
      <c r="G315" s="273"/>
      <c r="K315" s="274"/>
      <c r="L315" s="274"/>
      <c r="M315" s="273"/>
      <c r="N315" s="275"/>
      <c r="O315" s="276"/>
      <c r="P315" s="277"/>
    </row>
    <row r="316" customHeight="1" spans="5:16">
      <c r="E316" s="274"/>
      <c r="G316" s="273"/>
      <c r="K316" s="274"/>
      <c r="L316" s="274"/>
      <c r="M316" s="273"/>
      <c r="N316" s="275"/>
      <c r="O316" s="276"/>
      <c r="P316" s="277"/>
    </row>
    <row r="317" customHeight="1" spans="4:16">
      <c r="D317" s="320"/>
      <c r="E317" s="274"/>
      <c r="G317" s="273"/>
      <c r="K317" s="274"/>
      <c r="L317" s="274"/>
      <c r="M317" s="273"/>
      <c r="N317" s="275"/>
      <c r="O317" s="276"/>
      <c r="P317" s="277"/>
    </row>
  </sheetData>
  <mergeCells count="46">
    <mergeCell ref="AK3:AO3"/>
    <mergeCell ref="D4:AO4"/>
    <mergeCell ref="E5:J5"/>
    <mergeCell ref="K5:P5"/>
    <mergeCell ref="Q5:W5"/>
    <mergeCell ref="X5:AA5"/>
    <mergeCell ref="AE5:AF5"/>
    <mergeCell ref="AH5:AJ5"/>
    <mergeCell ref="AL5:AN5"/>
    <mergeCell ref="Q6:W6"/>
    <mergeCell ref="S7:V7"/>
    <mergeCell ref="A5:A8"/>
    <mergeCell ref="B5:B8"/>
    <mergeCell ref="C4:C8"/>
    <mergeCell ref="D5:D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P6:P8"/>
    <mergeCell ref="Q7:Q8"/>
    <mergeCell ref="R7:R8"/>
    <mergeCell ref="W7:W8"/>
    <mergeCell ref="X6:X8"/>
    <mergeCell ref="Y6:Y8"/>
    <mergeCell ref="Z6:Z8"/>
    <mergeCell ref="AA6:AA8"/>
    <mergeCell ref="AE6:AE8"/>
    <mergeCell ref="AF6:AF8"/>
    <mergeCell ref="AG6:AG8"/>
    <mergeCell ref="AH6:AH8"/>
    <mergeCell ref="AI6:AI8"/>
    <mergeCell ref="AJ6:AJ8"/>
    <mergeCell ref="AK5:AK8"/>
    <mergeCell ref="AL6:AL8"/>
    <mergeCell ref="AM6:AM8"/>
    <mergeCell ref="AN6:AN8"/>
    <mergeCell ref="AO5:AO8"/>
    <mergeCell ref="A1:AO2"/>
    <mergeCell ref="AB5:AD8"/>
    <mergeCell ref="N6:O7"/>
  </mergeCells>
  <conditionalFormatting sqref="A4">
    <cfRule type="cellIs" dxfId="0" priority="1" stopIfTrue="1" operator="equal">
      <formula>50</formula>
    </cfRule>
  </conditionalFormatting>
  <conditionalFormatting sqref="A11:A309">
    <cfRule type="cellIs" dxfId="0" priority="2" stopIfTrue="1" operator="equal">
      <formula>50</formula>
    </cfRule>
  </conditionalFormatting>
  <pageMargins left="0.511805555555556" right="0.279166666666667" top="0.668055555555556" bottom="0.388888888888889" header="0.507638888888889" footer="0.2"/>
  <pageSetup paperSize="9" scale="50" orientation="landscape" horizontalDpi="600"/>
  <headerFooter>
    <oddFooter>&amp;C&amp;P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1"/>
  <sheetViews>
    <sheetView workbookViewId="0">
      <selection activeCell="F7" sqref="F7"/>
    </sheetView>
  </sheetViews>
  <sheetFormatPr defaultColWidth="9" defaultRowHeight="15.6" outlineLevelCol="6"/>
  <cols>
    <col min="1" max="1" width="6" customWidth="1"/>
    <col min="2" max="2" width="35.5666666666667" customWidth="1"/>
    <col min="3" max="3" width="16.25" customWidth="1"/>
    <col min="4" max="4" width="14.25" customWidth="1"/>
    <col min="5" max="5" width="13.4583333333333" customWidth="1"/>
    <col min="6" max="6" width="13.2416666666667" customWidth="1"/>
    <col min="7" max="7" width="64.5" customWidth="1"/>
  </cols>
  <sheetData>
    <row r="1" ht="30" customHeight="1" spans="1:7">
      <c r="A1" s="252" t="s">
        <v>679</v>
      </c>
      <c r="B1" s="252"/>
      <c r="C1" s="252"/>
      <c r="D1" s="252"/>
      <c r="E1" s="252"/>
      <c r="F1" s="252"/>
      <c r="G1" s="252"/>
    </row>
    <row r="2" spans="1:7">
      <c r="A2" s="253"/>
      <c r="B2" s="254"/>
      <c r="C2" s="255"/>
      <c r="D2" s="256"/>
      <c r="E2" s="255"/>
      <c r="F2" s="255"/>
      <c r="G2" s="257" t="s">
        <v>30</v>
      </c>
    </row>
    <row r="3" ht="27" customHeight="1" spans="1:7">
      <c r="A3" s="258" t="s">
        <v>10</v>
      </c>
      <c r="B3" s="258" t="s">
        <v>680</v>
      </c>
      <c r="C3" s="258" t="s">
        <v>681</v>
      </c>
      <c r="D3" s="258" t="s">
        <v>682</v>
      </c>
      <c r="E3" s="258" t="s">
        <v>683</v>
      </c>
      <c r="F3" s="258" t="s">
        <v>684</v>
      </c>
      <c r="G3" s="258" t="s">
        <v>685</v>
      </c>
    </row>
    <row r="4" ht="28" customHeight="1" spans="1:7">
      <c r="A4" s="259">
        <v>1</v>
      </c>
      <c r="B4" s="259" t="s">
        <v>686</v>
      </c>
      <c r="C4" s="259">
        <f>SUM(C5:C19)</f>
        <v>12142.1</v>
      </c>
      <c r="D4" s="259">
        <f>SUM(D5:D19)</f>
        <v>16701</v>
      </c>
      <c r="E4" s="259">
        <f>SUM(E5:E19)</f>
        <v>4558.9</v>
      </c>
      <c r="F4" s="259"/>
      <c r="G4" s="259"/>
    </row>
    <row r="5" ht="28" customHeight="1" spans="1:7">
      <c r="A5" s="259">
        <v>2</v>
      </c>
      <c r="B5" s="259" t="s">
        <v>687</v>
      </c>
      <c r="C5" s="259"/>
      <c r="D5" s="259">
        <v>6000</v>
      </c>
      <c r="E5" s="259">
        <f t="shared" ref="E5:E19" si="0">D5-C5</f>
        <v>6000</v>
      </c>
      <c r="F5" s="259"/>
      <c r="G5" s="259"/>
    </row>
    <row r="6" ht="28" customHeight="1" spans="1:7">
      <c r="A6" s="259">
        <v>3</v>
      </c>
      <c r="B6" s="259" t="s">
        <v>688</v>
      </c>
      <c r="C6" s="259">
        <v>6400</v>
      </c>
      <c r="D6" s="259">
        <v>2000</v>
      </c>
      <c r="E6" s="259">
        <f t="shared" si="0"/>
        <v>-4400</v>
      </c>
      <c r="F6" s="259"/>
      <c r="G6" s="260" t="s">
        <v>689</v>
      </c>
    </row>
    <row r="7" ht="28" customHeight="1" spans="1:7">
      <c r="A7" s="259">
        <v>4</v>
      </c>
      <c r="B7" s="259" t="s">
        <v>690</v>
      </c>
      <c r="C7" s="259">
        <v>1000</v>
      </c>
      <c r="D7" s="259">
        <v>4713</v>
      </c>
      <c r="E7" s="259">
        <f t="shared" si="0"/>
        <v>3713</v>
      </c>
      <c r="F7" s="259"/>
      <c r="G7" s="245" t="s">
        <v>691</v>
      </c>
    </row>
    <row r="8" ht="28" customHeight="1" spans="1:7">
      <c r="A8" s="259">
        <v>5</v>
      </c>
      <c r="B8" s="259" t="s">
        <v>692</v>
      </c>
      <c r="C8" s="259"/>
      <c r="D8" s="259">
        <v>1500</v>
      </c>
      <c r="E8" s="259">
        <f t="shared" si="0"/>
        <v>1500</v>
      </c>
      <c r="F8" s="259"/>
      <c r="G8" s="245"/>
    </row>
    <row r="9" ht="28" customHeight="1" spans="1:7">
      <c r="A9" s="259">
        <v>6</v>
      </c>
      <c r="B9" s="259" t="s">
        <v>226</v>
      </c>
      <c r="C9" s="259">
        <v>2592</v>
      </c>
      <c r="D9" s="259">
        <v>2100</v>
      </c>
      <c r="E9" s="259">
        <f t="shared" si="0"/>
        <v>-492</v>
      </c>
      <c r="F9" s="259"/>
      <c r="G9" s="245"/>
    </row>
    <row r="10" ht="28" customHeight="1" spans="1:7">
      <c r="A10" s="259">
        <v>7</v>
      </c>
      <c r="B10" s="259" t="s">
        <v>693</v>
      </c>
      <c r="C10" s="259">
        <v>385</v>
      </c>
      <c r="D10" s="259">
        <v>353</v>
      </c>
      <c r="E10" s="259">
        <f t="shared" si="0"/>
        <v>-32</v>
      </c>
      <c r="F10" s="259"/>
      <c r="G10" s="245" t="s">
        <v>694</v>
      </c>
    </row>
    <row r="11" ht="28" customHeight="1" spans="1:7">
      <c r="A11" s="259">
        <v>8</v>
      </c>
      <c r="B11" s="259" t="s">
        <v>695</v>
      </c>
      <c r="C11" s="259">
        <v>20</v>
      </c>
      <c r="D11" s="259">
        <v>10</v>
      </c>
      <c r="E11" s="259">
        <f t="shared" si="0"/>
        <v>-10</v>
      </c>
      <c r="F11" s="259"/>
      <c r="G11" s="259"/>
    </row>
    <row r="12" ht="28" customHeight="1" spans="1:7">
      <c r="A12" s="259">
        <v>9</v>
      </c>
      <c r="B12" s="259" t="s">
        <v>696</v>
      </c>
      <c r="C12" s="259">
        <v>20</v>
      </c>
      <c r="D12" s="259">
        <v>10</v>
      </c>
      <c r="E12" s="259">
        <f t="shared" si="0"/>
        <v>-10</v>
      </c>
      <c r="F12" s="259"/>
      <c r="G12" s="259"/>
    </row>
    <row r="13" ht="28" customHeight="1" spans="1:7">
      <c r="A13" s="259">
        <v>10</v>
      </c>
      <c r="B13" s="259" t="s">
        <v>697</v>
      </c>
      <c r="C13" s="259">
        <v>10</v>
      </c>
      <c r="D13" s="259">
        <v>10</v>
      </c>
      <c r="E13" s="259">
        <f t="shared" si="0"/>
        <v>0</v>
      </c>
      <c r="F13" s="259"/>
      <c r="G13" s="259"/>
    </row>
    <row r="14" ht="28" customHeight="1" spans="1:7">
      <c r="A14" s="259">
        <v>11</v>
      </c>
      <c r="B14" s="259" t="s">
        <v>698</v>
      </c>
      <c r="C14" s="259">
        <v>5</v>
      </c>
      <c r="D14" s="259">
        <v>5</v>
      </c>
      <c r="E14" s="259">
        <f t="shared" si="0"/>
        <v>0</v>
      </c>
      <c r="F14" s="259"/>
      <c r="G14" s="259"/>
    </row>
    <row r="15" ht="28" customHeight="1" spans="1:7">
      <c r="A15" s="259">
        <v>12</v>
      </c>
      <c r="B15" s="259" t="s">
        <v>699</v>
      </c>
      <c r="C15" s="259">
        <v>1120</v>
      </c>
      <c r="D15" s="259"/>
      <c r="E15" s="259">
        <f t="shared" si="0"/>
        <v>-1120</v>
      </c>
      <c r="F15" s="259"/>
      <c r="G15" s="259"/>
    </row>
    <row r="16" ht="28" customHeight="1" spans="1:7">
      <c r="A16" s="259">
        <v>13</v>
      </c>
      <c r="B16" s="259" t="s">
        <v>700</v>
      </c>
      <c r="C16" s="259">
        <v>300</v>
      </c>
      <c r="D16" s="259"/>
      <c r="E16" s="259">
        <f t="shared" si="0"/>
        <v>-300</v>
      </c>
      <c r="F16" s="259"/>
      <c r="G16" s="259"/>
    </row>
    <row r="17" ht="28" customHeight="1" spans="1:7">
      <c r="A17" s="259">
        <v>14</v>
      </c>
      <c r="B17" s="259" t="s">
        <v>701</v>
      </c>
      <c r="C17" s="259">
        <v>51</v>
      </c>
      <c r="D17" s="259"/>
      <c r="E17" s="259">
        <f t="shared" si="0"/>
        <v>-51</v>
      </c>
      <c r="F17" s="259"/>
      <c r="G17" s="245" t="s">
        <v>702</v>
      </c>
    </row>
    <row r="18" ht="28" customHeight="1" spans="1:7">
      <c r="A18" s="259">
        <v>15</v>
      </c>
      <c r="B18" s="259" t="s">
        <v>703</v>
      </c>
      <c r="C18" s="259">
        <v>85</v>
      </c>
      <c r="D18" s="259"/>
      <c r="E18" s="259">
        <f t="shared" si="0"/>
        <v>-85</v>
      </c>
      <c r="F18" s="259"/>
      <c r="G18" s="259"/>
    </row>
    <row r="19" ht="28" customHeight="1" spans="1:7">
      <c r="A19" s="259">
        <v>16</v>
      </c>
      <c r="B19" s="259" t="s">
        <v>704</v>
      </c>
      <c r="C19" s="259">
        <v>154.1</v>
      </c>
      <c r="D19" s="259"/>
      <c r="E19" s="259">
        <f t="shared" si="0"/>
        <v>-154.1</v>
      </c>
      <c r="F19" s="259"/>
      <c r="G19" s="259"/>
    </row>
    <row r="20" spans="3:5">
      <c r="C20" s="261"/>
      <c r="D20" s="261"/>
      <c r="E20" s="261"/>
    </row>
    <row r="21" spans="3:5">
      <c r="C21" s="261"/>
      <c r="D21" s="261"/>
      <c r="E21" s="261"/>
    </row>
  </sheetData>
  <mergeCells count="2">
    <mergeCell ref="A1:G1"/>
    <mergeCell ref="A2:B2"/>
  </mergeCells>
  <pageMargins left="1.33680555555556" right="1.33680555555556" top="1.33680555555556" bottom="0.786805555555556" header="0.297916666666667" footer="0.297916666666667"/>
  <pageSetup paperSize="8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abSelected="1" workbookViewId="0">
      <selection activeCell="F42" sqref="F42"/>
    </sheetView>
  </sheetViews>
  <sheetFormatPr defaultColWidth="8.8" defaultRowHeight="15.6" outlineLevelCol="1"/>
  <cols>
    <col min="1" max="1" width="44.2" customWidth="1"/>
    <col min="2" max="2" width="50.9" customWidth="1"/>
  </cols>
  <sheetData>
    <row r="1" ht="17.4" spans="1:2">
      <c r="A1" s="233" t="s">
        <v>705</v>
      </c>
      <c r="B1" s="233"/>
    </row>
    <row r="2" spans="1:2">
      <c r="A2" s="234"/>
      <c r="B2" s="235" t="s">
        <v>30</v>
      </c>
    </row>
    <row r="3" spans="1:2">
      <c r="A3" s="236" t="s">
        <v>706</v>
      </c>
      <c r="B3" s="237" t="s">
        <v>707</v>
      </c>
    </row>
    <row r="4" spans="1:2">
      <c r="A4" s="238" t="s">
        <v>34</v>
      </c>
      <c r="B4" s="239">
        <v>38160.35</v>
      </c>
    </row>
    <row r="5" spans="1:2">
      <c r="A5" s="240" t="s">
        <v>36</v>
      </c>
      <c r="B5" s="239">
        <v>0</v>
      </c>
    </row>
    <row r="6" spans="1:2">
      <c r="A6" s="240" t="s">
        <v>38</v>
      </c>
      <c r="B6" s="239">
        <v>0</v>
      </c>
    </row>
    <row r="7" spans="1:2">
      <c r="A7" s="240" t="s">
        <v>40</v>
      </c>
      <c r="B7" s="239">
        <v>0</v>
      </c>
    </row>
    <row r="8" spans="1:2">
      <c r="A8" s="238" t="s">
        <v>42</v>
      </c>
      <c r="B8" s="239">
        <v>216869</v>
      </c>
    </row>
    <row r="9" spans="1:2">
      <c r="A9" s="241" t="s">
        <v>44</v>
      </c>
      <c r="B9" s="239">
        <v>5480</v>
      </c>
    </row>
    <row r="10" spans="1:2">
      <c r="A10" s="242" t="s">
        <v>46</v>
      </c>
      <c r="B10" s="239">
        <v>1276</v>
      </c>
    </row>
    <row r="11" spans="1:2">
      <c r="A11" s="242" t="s">
        <v>48</v>
      </c>
      <c r="B11" s="239">
        <v>1533</v>
      </c>
    </row>
    <row r="12" spans="1:2">
      <c r="A12" s="242" t="s">
        <v>50</v>
      </c>
      <c r="B12" s="239">
        <v>834</v>
      </c>
    </row>
    <row r="13" spans="1:2">
      <c r="A13" s="243" t="s">
        <v>52</v>
      </c>
      <c r="B13" s="239">
        <v>802</v>
      </c>
    </row>
    <row r="14" ht="28.8" spans="1:2">
      <c r="A14" s="243" t="s">
        <v>54</v>
      </c>
      <c r="B14" s="239">
        <v>1035</v>
      </c>
    </row>
    <row r="15" spans="1:2">
      <c r="A15" s="241" t="s">
        <v>56</v>
      </c>
      <c r="B15" s="239">
        <v>76135</v>
      </c>
    </row>
    <row r="16" spans="1:2">
      <c r="A16" s="244" t="s">
        <v>58</v>
      </c>
      <c r="B16" s="239">
        <v>37577</v>
      </c>
    </row>
    <row r="17" spans="1:2">
      <c r="A17" s="245" t="s">
        <v>60</v>
      </c>
      <c r="B17" s="239">
        <v>8318</v>
      </c>
    </row>
    <row r="18" spans="1:2">
      <c r="A18" s="245" t="s">
        <v>62</v>
      </c>
      <c r="B18" s="239">
        <v>2767</v>
      </c>
    </row>
    <row r="19" spans="1:2">
      <c r="A19" s="245" t="s">
        <v>64</v>
      </c>
      <c r="B19" s="239">
        <v>9458</v>
      </c>
    </row>
    <row r="20" spans="1:2">
      <c r="A20" s="245" t="s">
        <v>66</v>
      </c>
      <c r="B20" s="239">
        <v>522</v>
      </c>
    </row>
    <row r="21" spans="1:2">
      <c r="A21" s="245" t="s">
        <v>68</v>
      </c>
      <c r="B21" s="239">
        <v>8936</v>
      </c>
    </row>
    <row r="22" spans="1:2">
      <c r="A22" s="246" t="s">
        <v>70</v>
      </c>
      <c r="B22" s="239">
        <v>0</v>
      </c>
    </row>
    <row r="23" spans="1:2">
      <c r="A23" s="246" t="s">
        <v>72</v>
      </c>
      <c r="B23" s="239">
        <v>384</v>
      </c>
    </row>
    <row r="24" spans="1:2">
      <c r="A24" s="246" t="s">
        <v>74</v>
      </c>
      <c r="B24" s="239">
        <v>7500</v>
      </c>
    </row>
    <row r="25" spans="1:2">
      <c r="A25" s="247" t="s">
        <v>76</v>
      </c>
      <c r="B25" s="239">
        <v>831</v>
      </c>
    </row>
    <row r="26" spans="1:2">
      <c r="A26" s="246" t="s">
        <v>78</v>
      </c>
      <c r="B26" s="239">
        <v>221</v>
      </c>
    </row>
    <row r="27" spans="1:2">
      <c r="A27" s="245" t="s">
        <v>80</v>
      </c>
      <c r="B27" s="239">
        <v>114</v>
      </c>
    </row>
    <row r="28" spans="1:2">
      <c r="A28" s="245" t="s">
        <v>82</v>
      </c>
      <c r="B28" s="239">
        <v>1148</v>
      </c>
    </row>
    <row r="29" spans="1:2">
      <c r="A29" s="245" t="s">
        <v>84</v>
      </c>
      <c r="B29" s="239">
        <v>71</v>
      </c>
    </row>
    <row r="30" spans="1:2">
      <c r="A30" s="245" t="s">
        <v>86</v>
      </c>
      <c r="B30" s="239">
        <v>896</v>
      </c>
    </row>
    <row r="31" spans="1:2">
      <c r="A31" s="245" t="s">
        <v>88</v>
      </c>
      <c r="B31" s="239">
        <v>7086</v>
      </c>
    </row>
    <row r="32" spans="1:2">
      <c r="A32" s="245" t="s">
        <v>90</v>
      </c>
      <c r="B32" s="239">
        <v>8659</v>
      </c>
    </row>
    <row r="33" spans="1:2">
      <c r="A33" s="248" t="s">
        <v>91</v>
      </c>
      <c r="B33" s="239">
        <v>6332</v>
      </c>
    </row>
    <row r="34" spans="1:2">
      <c r="A34" s="248" t="s">
        <v>92</v>
      </c>
      <c r="B34" s="239">
        <v>2148</v>
      </c>
    </row>
    <row r="35" spans="1:2">
      <c r="A35" s="248" t="s">
        <v>93</v>
      </c>
      <c r="B35" s="239">
        <v>17</v>
      </c>
    </row>
    <row r="36" spans="1:2">
      <c r="A36" s="248" t="s">
        <v>94</v>
      </c>
      <c r="B36" s="239">
        <v>162</v>
      </c>
    </row>
    <row r="37" spans="1:2">
      <c r="A37" s="245" t="s">
        <v>95</v>
      </c>
      <c r="B37" s="239">
        <v>41</v>
      </c>
    </row>
    <row r="38" spans="1:2">
      <c r="A38" s="241" t="s">
        <v>708</v>
      </c>
      <c r="B38" s="239">
        <v>135254</v>
      </c>
    </row>
    <row r="39" spans="1:2">
      <c r="A39" s="249" t="s">
        <v>709</v>
      </c>
      <c r="B39" s="239"/>
    </row>
    <row r="40" spans="1:2">
      <c r="A40" s="250" t="s">
        <v>710</v>
      </c>
      <c r="B40" s="239">
        <v>10528</v>
      </c>
    </row>
    <row r="41" spans="1:2">
      <c r="A41" s="249" t="s">
        <v>711</v>
      </c>
      <c r="B41" s="239">
        <v>26715</v>
      </c>
    </row>
    <row r="42" spans="1:2">
      <c r="A42" s="249" t="s">
        <v>712</v>
      </c>
      <c r="B42" s="239">
        <v>6587</v>
      </c>
    </row>
    <row r="43" spans="1:2">
      <c r="A43" s="249" t="s">
        <v>713</v>
      </c>
      <c r="B43" s="239">
        <v>22665</v>
      </c>
    </row>
    <row r="44" spans="1:2">
      <c r="A44" s="249" t="s">
        <v>714</v>
      </c>
      <c r="B44" s="239">
        <v>10605</v>
      </c>
    </row>
    <row r="45" spans="1:2">
      <c r="A45" s="249" t="s">
        <v>715</v>
      </c>
      <c r="B45" s="239">
        <v>5671</v>
      </c>
    </row>
    <row r="46" spans="1:2">
      <c r="A46" s="249" t="s">
        <v>716</v>
      </c>
      <c r="B46" s="239">
        <v>27795</v>
      </c>
    </row>
    <row r="47" spans="1:2">
      <c r="A47" s="249" t="s">
        <v>717</v>
      </c>
      <c r="B47" s="239">
        <v>16697</v>
      </c>
    </row>
    <row r="48" spans="1:2">
      <c r="A48" s="249" t="s">
        <v>718</v>
      </c>
      <c r="B48" s="239">
        <v>4778</v>
      </c>
    </row>
    <row r="49" spans="1:2">
      <c r="A49" s="249" t="s">
        <v>719</v>
      </c>
      <c r="B49" s="239">
        <v>1850</v>
      </c>
    </row>
    <row r="50" spans="1:2">
      <c r="A50" s="249" t="s">
        <v>720</v>
      </c>
      <c r="B50" s="239">
        <v>272</v>
      </c>
    </row>
    <row r="51" spans="1:2">
      <c r="A51" s="249" t="s">
        <v>721</v>
      </c>
      <c r="B51" s="239">
        <v>1091</v>
      </c>
    </row>
    <row r="52" spans="1:2">
      <c r="A52" s="249" t="s">
        <v>722</v>
      </c>
      <c r="B52" s="251"/>
    </row>
  </sheetData>
  <mergeCells count="1">
    <mergeCell ref="A1:B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G17" sqref="G17"/>
    </sheetView>
  </sheetViews>
  <sheetFormatPr defaultColWidth="8.89166666666667" defaultRowHeight="14.4"/>
  <cols>
    <col min="1" max="1" width="5.125" style="207" customWidth="1"/>
    <col min="2" max="3" width="16.875" style="207" customWidth="1"/>
    <col min="4" max="5" width="17" style="207" customWidth="1"/>
    <col min="6" max="6" width="20.625" style="207" customWidth="1"/>
    <col min="7" max="9" width="17" style="207" customWidth="1"/>
    <col min="10" max="16384" width="8.89166666666667" style="207"/>
  </cols>
  <sheetData>
    <row r="1" s="207" customFormat="1" ht="30" customHeight="1" spans="1:9">
      <c r="A1" s="209" t="s">
        <v>723</v>
      </c>
      <c r="B1" s="209"/>
      <c r="C1" s="209"/>
      <c r="D1" s="209"/>
      <c r="E1" s="209"/>
      <c r="F1" s="209"/>
      <c r="G1" s="209"/>
      <c r="H1" s="209"/>
      <c r="I1" s="209"/>
    </row>
    <row r="2" s="207" customFormat="1" ht="19" customHeight="1" spans="1:9">
      <c r="A2" s="209"/>
      <c r="B2" s="209"/>
      <c r="C2" s="209"/>
      <c r="D2" s="209"/>
      <c r="E2" s="209"/>
      <c r="F2" s="209"/>
      <c r="G2" s="209"/>
      <c r="H2" s="209"/>
      <c r="I2" s="209"/>
    </row>
    <row r="3" s="207" customFormat="1" ht="19" customHeight="1" spans="1:9">
      <c r="A3" s="210"/>
      <c r="B3" s="210"/>
      <c r="C3" s="210"/>
      <c r="D3" s="210"/>
      <c r="E3" s="210"/>
      <c r="F3" s="210"/>
      <c r="G3" s="210"/>
      <c r="H3" s="211" t="s">
        <v>30</v>
      </c>
      <c r="I3" s="211"/>
    </row>
    <row r="4" s="207" customFormat="1" ht="24" customHeight="1" spans="1:9">
      <c r="A4" s="212" t="s">
        <v>10</v>
      </c>
      <c r="B4" s="213" t="s">
        <v>724</v>
      </c>
      <c r="C4" s="214" t="s">
        <v>725</v>
      </c>
      <c r="D4" s="215" t="s">
        <v>726</v>
      </c>
      <c r="E4" s="215"/>
      <c r="F4" s="215"/>
      <c r="G4" s="215"/>
      <c r="H4" s="215"/>
      <c r="I4" s="231"/>
    </row>
    <row r="5" s="207" customFormat="1" ht="24" customHeight="1" spans="1:9">
      <c r="A5" s="216"/>
      <c r="B5" s="213"/>
      <c r="C5" s="217"/>
      <c r="D5" s="218" t="s">
        <v>727</v>
      </c>
      <c r="E5" s="219" t="s">
        <v>728</v>
      </c>
      <c r="F5" s="220"/>
      <c r="G5" s="218" t="s">
        <v>729</v>
      </c>
      <c r="H5" s="219" t="s">
        <v>730</v>
      </c>
      <c r="I5" s="232"/>
    </row>
    <row r="6" s="207" customFormat="1" ht="24" customHeight="1" spans="1:9">
      <c r="A6" s="221"/>
      <c r="B6" s="213"/>
      <c r="C6" s="217"/>
      <c r="D6" s="222"/>
      <c r="E6" s="223" t="s">
        <v>731</v>
      </c>
      <c r="F6" s="224" t="s">
        <v>732</v>
      </c>
      <c r="G6" s="222"/>
      <c r="H6" s="225" t="s">
        <v>733</v>
      </c>
      <c r="I6" s="225" t="s">
        <v>734</v>
      </c>
    </row>
    <row r="7" s="208" customFormat="1" ht="24" customHeight="1" spans="1:9">
      <c r="A7" s="226" t="s">
        <v>176</v>
      </c>
      <c r="B7" s="227" t="s">
        <v>735</v>
      </c>
      <c r="C7" s="228">
        <f t="shared" ref="C7:C25" si="0">D7+G7</f>
        <v>3341.8746</v>
      </c>
      <c r="D7" s="228">
        <f t="shared" ref="D7:D25" si="1">SUM(E7:F7)</f>
        <v>2793.54</v>
      </c>
      <c r="E7" s="228">
        <f t="shared" ref="E7:I7" si="2">SUM(E8:E25)</f>
        <v>2688.54</v>
      </c>
      <c r="F7" s="228">
        <f t="shared" si="2"/>
        <v>105</v>
      </c>
      <c r="G7" s="228">
        <f t="shared" ref="G7:G25" si="3">SUM(H7:I7)</f>
        <v>548.3346</v>
      </c>
      <c r="H7" s="228">
        <f t="shared" si="2"/>
        <v>129.3126</v>
      </c>
      <c r="I7" s="228">
        <f t="shared" si="2"/>
        <v>419.022</v>
      </c>
    </row>
    <row r="8" s="208" customFormat="1" ht="24" customHeight="1" spans="1:9">
      <c r="A8" s="229">
        <v>1</v>
      </c>
      <c r="B8" s="213" t="s">
        <v>736</v>
      </c>
      <c r="C8" s="230">
        <f t="shared" si="0"/>
        <v>144.919047244221</v>
      </c>
      <c r="D8" s="230">
        <f t="shared" si="1"/>
        <v>122.361167244221</v>
      </c>
      <c r="E8" s="230">
        <v>122.361167244221</v>
      </c>
      <c r="F8" s="230"/>
      <c r="G8" s="230">
        <f t="shared" si="3"/>
        <v>22.55788</v>
      </c>
      <c r="H8" s="230">
        <f>(288*13+424*43+360*3+365*2+288*77+139.2*5+132*43+285.6*8)/10000</f>
        <v>5.46188</v>
      </c>
      <c r="I8" s="230">
        <v>17.096</v>
      </c>
    </row>
    <row r="9" s="208" customFormat="1" ht="24" customHeight="1" spans="1:9">
      <c r="A9" s="229">
        <v>2</v>
      </c>
      <c r="B9" s="213" t="s">
        <v>737</v>
      </c>
      <c r="C9" s="230">
        <f t="shared" si="0"/>
        <v>137.659911795831</v>
      </c>
      <c r="D9" s="230">
        <f t="shared" si="1"/>
        <v>110.038431795831</v>
      </c>
      <c r="E9" s="230">
        <v>110.038431795831</v>
      </c>
      <c r="F9" s="230"/>
      <c r="G9" s="230">
        <f t="shared" si="3"/>
        <v>27.62148</v>
      </c>
      <c r="H9" s="230">
        <f>(288*16+424*51+360*3+365*2+288*87+139.2*5+132*48+285.6*8)/10000</f>
        <v>6.24148</v>
      </c>
      <c r="I9" s="230">
        <v>21.38</v>
      </c>
    </row>
    <row r="10" s="208" customFormat="1" ht="24" customHeight="1" spans="1:9">
      <c r="A10" s="229">
        <v>3</v>
      </c>
      <c r="B10" s="213" t="s">
        <v>738</v>
      </c>
      <c r="C10" s="230">
        <f t="shared" si="0"/>
        <v>318.897509285384</v>
      </c>
      <c r="D10" s="230">
        <f t="shared" si="1"/>
        <v>274.816109285384</v>
      </c>
      <c r="E10" s="230">
        <v>244.816109285384</v>
      </c>
      <c r="F10" s="230">
        <v>30</v>
      </c>
      <c r="G10" s="230">
        <f t="shared" si="3"/>
        <v>44.0814</v>
      </c>
      <c r="H10" s="230">
        <f>(288*36+424*93+360*7+365*6+288*181+139.2*12+132*119+285.6*21)/10000</f>
        <v>13.0014</v>
      </c>
      <c r="I10" s="230">
        <v>31.08</v>
      </c>
    </row>
    <row r="11" s="208" customFormat="1" ht="24" customHeight="1" spans="1:9">
      <c r="A11" s="229">
        <v>4</v>
      </c>
      <c r="B11" s="213" t="s">
        <v>739</v>
      </c>
      <c r="C11" s="230">
        <f t="shared" si="0"/>
        <v>132.980135427512</v>
      </c>
      <c r="D11" s="230">
        <f t="shared" si="1"/>
        <v>113.911135427512</v>
      </c>
      <c r="E11" s="230">
        <v>113.911135427512</v>
      </c>
      <c r="F11" s="230"/>
      <c r="G11" s="230">
        <f t="shared" si="3"/>
        <v>19.069</v>
      </c>
      <c r="H11" s="230">
        <f>(288*12+424*38+360*3+365*2+288*55+139.2*4+132*38+285.6*7)/10000</f>
        <v>4.479</v>
      </c>
      <c r="I11" s="230">
        <v>14.59</v>
      </c>
    </row>
    <row r="12" s="208" customFormat="1" ht="24" customHeight="1" spans="1:9">
      <c r="A12" s="229">
        <v>5</v>
      </c>
      <c r="B12" s="213" t="s">
        <v>740</v>
      </c>
      <c r="C12" s="230">
        <f t="shared" si="0"/>
        <v>254.819141521598</v>
      </c>
      <c r="D12" s="230">
        <f t="shared" si="1"/>
        <v>213.771541521598</v>
      </c>
      <c r="E12" s="230">
        <v>198.771541521598</v>
      </c>
      <c r="F12" s="230">
        <v>15</v>
      </c>
      <c r="G12" s="230">
        <f t="shared" si="3"/>
        <v>41.0476</v>
      </c>
      <c r="H12" s="230">
        <f>(288*28+424*77+360*5+365*4+288*146+139.2*8+132*87+285.6*14)/10000</f>
        <v>10.2616</v>
      </c>
      <c r="I12" s="230">
        <v>30.786</v>
      </c>
    </row>
    <row r="13" s="208" customFormat="1" ht="24" customHeight="1" spans="1:9">
      <c r="A13" s="229">
        <v>6</v>
      </c>
      <c r="B13" s="213" t="s">
        <v>741</v>
      </c>
      <c r="C13" s="230">
        <f t="shared" si="0"/>
        <v>234.165279167017</v>
      </c>
      <c r="D13" s="230">
        <f t="shared" si="1"/>
        <v>196.769279167017</v>
      </c>
      <c r="E13" s="230">
        <v>181.769279167017</v>
      </c>
      <c r="F13" s="230">
        <v>15</v>
      </c>
      <c r="G13" s="230">
        <f t="shared" si="3"/>
        <v>37.396</v>
      </c>
      <c r="H13" s="230">
        <f>(288*26+424*75+360*5+365*4+288*141+139.2*8+132*81+285.6*14)/10000</f>
        <v>9.896</v>
      </c>
      <c r="I13" s="230">
        <v>27.5</v>
      </c>
    </row>
    <row r="14" s="208" customFormat="1" ht="24" customHeight="1" spans="1:9">
      <c r="A14" s="229">
        <v>7</v>
      </c>
      <c r="B14" s="213" t="s">
        <v>742</v>
      </c>
      <c r="C14" s="230">
        <f t="shared" si="0"/>
        <v>146.274653164275</v>
      </c>
      <c r="D14" s="230">
        <f t="shared" si="1"/>
        <v>121.272053164275</v>
      </c>
      <c r="E14" s="230">
        <v>121.272053164275</v>
      </c>
      <c r="F14" s="230"/>
      <c r="G14" s="230">
        <f t="shared" si="3"/>
        <v>25.0026</v>
      </c>
      <c r="H14" s="230">
        <f>(288*14+424*39+360*3+365*2+288*72+139.2*4+132*48+285.6*7)/10000</f>
        <v>5.2006</v>
      </c>
      <c r="I14" s="230">
        <v>19.802</v>
      </c>
    </row>
    <row r="15" s="208" customFormat="1" ht="24" customHeight="1" spans="1:9">
      <c r="A15" s="229">
        <v>8</v>
      </c>
      <c r="B15" s="213" t="s">
        <v>743</v>
      </c>
      <c r="C15" s="230">
        <f t="shared" si="0"/>
        <v>149.274641001187</v>
      </c>
      <c r="D15" s="230">
        <f t="shared" si="1"/>
        <v>119.862281001187</v>
      </c>
      <c r="E15" s="230">
        <v>119.862281001187</v>
      </c>
      <c r="F15" s="230"/>
      <c r="G15" s="230">
        <f t="shared" si="3"/>
        <v>29.41236</v>
      </c>
      <c r="H15" s="230">
        <f>(288*19+424*57+360*3+365*2+288*87+139.2*4+132*48+285.6*8)/10000</f>
        <v>6.56836</v>
      </c>
      <c r="I15" s="230">
        <v>22.844</v>
      </c>
    </row>
    <row r="16" s="208" customFormat="1" ht="24" customHeight="1" spans="1:9">
      <c r="A16" s="229">
        <v>9</v>
      </c>
      <c r="B16" s="213" t="s">
        <v>744</v>
      </c>
      <c r="C16" s="230">
        <f t="shared" si="0"/>
        <v>180.982777187291</v>
      </c>
      <c r="D16" s="230">
        <f t="shared" si="1"/>
        <v>144.739377187291</v>
      </c>
      <c r="E16" s="230">
        <v>144.739377187291</v>
      </c>
      <c r="F16" s="230"/>
      <c r="G16" s="230">
        <f t="shared" si="3"/>
        <v>36.2434</v>
      </c>
      <c r="H16" s="230">
        <f>(288*21+424*66+360*3+365*2+288*92+139.2*6+132*48+285.6*8)/10000</f>
        <v>7.1794</v>
      </c>
      <c r="I16" s="230">
        <v>29.064</v>
      </c>
    </row>
    <row r="17" s="208" customFormat="1" ht="24" customHeight="1" spans="1:9">
      <c r="A17" s="229">
        <v>10</v>
      </c>
      <c r="B17" s="213" t="s">
        <v>745</v>
      </c>
      <c r="C17" s="230">
        <f t="shared" si="0"/>
        <v>117.224352014971</v>
      </c>
      <c r="D17" s="230">
        <f t="shared" si="1"/>
        <v>99.0965520149708</v>
      </c>
      <c r="E17" s="230">
        <v>99.0965520149708</v>
      </c>
      <c r="F17" s="230"/>
      <c r="G17" s="230">
        <f t="shared" si="3"/>
        <v>18.1278</v>
      </c>
      <c r="H17" s="230">
        <f>(288*12+424*30+360*3+365*2+288*55+139.2*4+132*38+285.6*7)/10000</f>
        <v>4.1398</v>
      </c>
      <c r="I17" s="230">
        <v>13.988</v>
      </c>
    </row>
    <row r="18" s="208" customFormat="1" ht="24" customHeight="1" spans="1:9">
      <c r="A18" s="229">
        <v>11</v>
      </c>
      <c r="B18" s="213" t="s">
        <v>746</v>
      </c>
      <c r="C18" s="230">
        <f t="shared" si="0"/>
        <v>145.480651619342</v>
      </c>
      <c r="D18" s="230">
        <f t="shared" si="1"/>
        <v>122.967251619342</v>
      </c>
      <c r="E18" s="230">
        <v>122.967251619342</v>
      </c>
      <c r="F18" s="230"/>
      <c r="G18" s="230">
        <f t="shared" si="3"/>
        <v>22.5134</v>
      </c>
      <c r="H18" s="230">
        <f>(288*12+424*29+360*3+365*2+288*65+139.2*4+132*38+285.6*7)/10000</f>
        <v>4.3854</v>
      </c>
      <c r="I18" s="230">
        <v>18.128</v>
      </c>
    </row>
    <row r="19" s="208" customFormat="1" ht="24" customHeight="1" spans="1:9">
      <c r="A19" s="229">
        <v>12</v>
      </c>
      <c r="B19" s="213" t="s">
        <v>747</v>
      </c>
      <c r="C19" s="230">
        <f t="shared" si="0"/>
        <v>208.258792631846</v>
      </c>
      <c r="D19" s="230">
        <f t="shared" si="1"/>
        <v>185.316792631846</v>
      </c>
      <c r="E19" s="230">
        <v>170.316792631846</v>
      </c>
      <c r="F19" s="230">
        <v>15</v>
      </c>
      <c r="G19" s="230">
        <f t="shared" si="3"/>
        <v>22.942</v>
      </c>
      <c r="H19" s="230">
        <f>(288*24+424*66+360*5+365*4+288*120+139.2*8+132*76+285.6*14)/10000</f>
        <v>8.786</v>
      </c>
      <c r="I19" s="230">
        <v>14.156</v>
      </c>
    </row>
    <row r="20" s="208" customFormat="1" ht="24" customHeight="1" spans="1:9">
      <c r="A20" s="229">
        <v>13</v>
      </c>
      <c r="B20" s="213" t="s">
        <v>748</v>
      </c>
      <c r="C20" s="230">
        <f t="shared" si="0"/>
        <v>137.172470727879</v>
      </c>
      <c r="D20" s="230">
        <f t="shared" si="1"/>
        <v>107.914270727879</v>
      </c>
      <c r="E20" s="230">
        <v>107.914270727879</v>
      </c>
      <c r="F20" s="230"/>
      <c r="G20" s="230">
        <f t="shared" si="3"/>
        <v>29.2582</v>
      </c>
      <c r="H20" s="230">
        <f>(288*12+424*26+360*3+365*2+288*55+139.2*4+132*38+285.6*7)/10000</f>
        <v>3.9702</v>
      </c>
      <c r="I20" s="230">
        <v>25.288</v>
      </c>
    </row>
    <row r="21" s="208" customFormat="1" ht="24" customHeight="1" spans="1:9">
      <c r="A21" s="229">
        <v>14</v>
      </c>
      <c r="B21" s="213" t="s">
        <v>749</v>
      </c>
      <c r="C21" s="230">
        <f t="shared" si="0"/>
        <v>130.28706007108</v>
      </c>
      <c r="D21" s="230">
        <f t="shared" si="1"/>
        <v>110.90406007108</v>
      </c>
      <c r="E21" s="230">
        <v>110.90406007108</v>
      </c>
      <c r="F21" s="230"/>
      <c r="G21" s="230">
        <f t="shared" si="3"/>
        <v>19.383</v>
      </c>
      <c r="H21" s="230">
        <f>(288*12+424*33+360*3+365*2+288*55+139.2*4+132*38+285.6*7)/10000</f>
        <v>4.267</v>
      </c>
      <c r="I21" s="230">
        <v>15.116</v>
      </c>
    </row>
    <row r="22" s="208" customFormat="1" ht="24" customHeight="1" spans="1:9">
      <c r="A22" s="229">
        <v>15</v>
      </c>
      <c r="B22" s="213" t="s">
        <v>750</v>
      </c>
      <c r="C22" s="230">
        <f t="shared" si="0"/>
        <v>122.260487892639</v>
      </c>
      <c r="D22" s="230">
        <f t="shared" si="1"/>
        <v>101.975087892639</v>
      </c>
      <c r="E22" s="230">
        <v>101.975087892639</v>
      </c>
      <c r="F22" s="230"/>
      <c r="G22" s="230">
        <f t="shared" si="3"/>
        <v>20.2854</v>
      </c>
      <c r="H22" s="230">
        <f>(288*13+424*38+360*3+365*2+288*62+139.2*4+132*43+285.6*7)/10000</f>
        <v>4.7754</v>
      </c>
      <c r="I22" s="230">
        <v>15.51</v>
      </c>
    </row>
    <row r="23" s="208" customFormat="1" ht="24" customHeight="1" spans="1:9">
      <c r="A23" s="229">
        <v>16</v>
      </c>
      <c r="B23" s="213" t="s">
        <v>751</v>
      </c>
      <c r="C23" s="230">
        <f t="shared" si="0"/>
        <v>164.73384534311</v>
      </c>
      <c r="D23" s="230">
        <f t="shared" si="1"/>
        <v>129.61156534311</v>
      </c>
      <c r="E23" s="230">
        <v>129.61156534311</v>
      </c>
      <c r="F23" s="230"/>
      <c r="G23" s="230">
        <f t="shared" si="3"/>
        <v>35.12228</v>
      </c>
      <c r="H23" s="230">
        <f>(288*18+424*54+360*3+365*2+288*92+139.2*5+132*48+285.6*8)/10000</f>
        <v>6.57028</v>
      </c>
      <c r="I23" s="230">
        <v>28.552</v>
      </c>
    </row>
    <row r="24" s="208" customFormat="1" ht="24" customHeight="1" spans="1:9">
      <c r="A24" s="229">
        <v>17</v>
      </c>
      <c r="B24" s="213" t="s">
        <v>752</v>
      </c>
      <c r="C24" s="230">
        <f t="shared" si="0"/>
        <v>148.095438360352</v>
      </c>
      <c r="D24" s="230">
        <f t="shared" si="1"/>
        <v>117.134038360352</v>
      </c>
      <c r="E24" s="230">
        <v>117.134038360352</v>
      </c>
      <c r="F24" s="230"/>
      <c r="G24" s="230">
        <f t="shared" si="3"/>
        <v>30.9614</v>
      </c>
      <c r="H24" s="230">
        <f>(288*13+424*43+360*3+365*2+288*77+139.2*4+132*43+285.6*7)/10000</f>
        <v>5.4194</v>
      </c>
      <c r="I24" s="230">
        <v>25.542</v>
      </c>
    </row>
    <row r="25" s="208" customFormat="1" ht="24" customHeight="1" spans="1:9">
      <c r="A25" s="229">
        <v>18</v>
      </c>
      <c r="B25" s="213" t="s">
        <v>753</v>
      </c>
      <c r="C25" s="230">
        <f t="shared" si="0"/>
        <v>468.388405544465</v>
      </c>
      <c r="D25" s="230">
        <f t="shared" si="1"/>
        <v>401.079005544465</v>
      </c>
      <c r="E25" s="230">
        <v>371.079005544465</v>
      </c>
      <c r="F25" s="230">
        <v>30</v>
      </c>
      <c r="G25" s="230">
        <f t="shared" si="3"/>
        <v>67.3094</v>
      </c>
      <c r="H25" s="230">
        <f>(288*47+424*149+360*7+365*6+288*268+139.2*4+132*164+285.6*22)/10000</f>
        <v>18.7094</v>
      </c>
      <c r="I25" s="230">
        <v>48.6</v>
      </c>
    </row>
  </sheetData>
  <mergeCells count="8">
    <mergeCell ref="A1:I1"/>
    <mergeCell ref="H3:I3"/>
    <mergeCell ref="D4:I4"/>
    <mergeCell ref="A4:A6"/>
    <mergeCell ref="B4:B6"/>
    <mergeCell ref="C4:C6"/>
    <mergeCell ref="D5:D6"/>
    <mergeCell ref="G5:G6"/>
  </mergeCells>
  <printOptions horizontalCentered="1"/>
  <pageMargins left="0.786805555555556" right="0.786805555555556" top="0.786805555555556" bottom="1.14166666666667" header="0.507638888888889" footer="0.747916666666667"/>
  <pageSetup paperSize="8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公共财政预算封面1</vt:lpstr>
      <vt:lpstr>目录</vt:lpstr>
      <vt:lpstr>一般公共财政收支预算总表1</vt:lpstr>
      <vt:lpstr>一般公共财政收入预算表2</vt:lpstr>
      <vt:lpstr>一般公共财政支出预算表3</vt:lpstr>
      <vt:lpstr>一般公共预算本级支出明细汇总表4</vt:lpstr>
      <vt:lpstr>专项资金项目支出5</vt:lpstr>
      <vt:lpstr>一般公共预算税收返还和转移支付表6</vt:lpstr>
      <vt:lpstr>专项转移支付分地区分项目表7</vt:lpstr>
      <vt:lpstr>政府债务限额和余额情况表8</vt:lpstr>
      <vt:lpstr>会同县政府性基金收支总表9</vt:lpstr>
      <vt:lpstr>污水处理费收入支出计划明细表10</vt:lpstr>
      <vt:lpstr>城市基础设施配套费支出计划明细表11</vt:lpstr>
      <vt:lpstr>国有土地使用权出让收入、国有土地收益基金、农业土地开发资金12</vt:lpstr>
      <vt:lpstr>国有资本经营收支总表13</vt:lpstr>
      <vt:lpstr>社保基金收支总表14</vt:lpstr>
      <vt:lpstr>2019三公经费表 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烈仁</cp:lastModifiedBy>
  <dcterms:created xsi:type="dcterms:W3CDTF">2018-09-15T02:04:00Z</dcterms:created>
  <cp:lastPrinted>2018-09-16T04:00:00Z</cp:lastPrinted>
  <dcterms:modified xsi:type="dcterms:W3CDTF">2021-05-21T02:33:07Z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