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<sst xmlns="http://schemas.openxmlformats.org/spreadsheetml/2006/main" count="334" uniqueCount="79">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</sst>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2"/>
      <color indexed="8"/>
      <name val="宋体"/>
      <charset val="134"/>
    </font>
    <font>
      <sz val="11"/>
      <color theme="1"/>
      <name val="宋体"/>
      <charset val="134"/>
    </font>
    <font>
      <vertAlign val="subscript"/>
      <sz val="12"/>
      <name val="宋体"/>
      <charset val="134"/>
    </font>
    <font>
      <vertAlign val="superscript"/>
      <sz val="12"/>
      <color indexed="8"/>
      <name val="宋体"/>
      <charset val="134"/>
    </font>
    <font>
      <vertAlign val="superscript"/>
      <sz val="10.5"/>
      <name val="Times New Roman"/>
      <charset val="134"/>
    </font>
    <font>
      <vertAlign val="superscript"/>
      <sz val="12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topLeftCell="A3" workbookViewId="0">
      <selection activeCell="E34" sqref="E34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2025</v>
      </c>
      <c r="C4" s="54">
        <v>6</v>
      </c>
      <c r="D4" s="51">
        <v>1</v>
      </c>
      <c r="E4" s="58">
        <v>3</v>
      </c>
      <c r="F4" s="58">
        <v>3</v>
      </c>
      <c r="G4" s="58">
        <v>15</v>
      </c>
      <c r="H4" s="94">
        <v>0.8</v>
      </c>
      <c r="I4" s="58">
        <v>68</v>
      </c>
      <c r="J4" s="58">
        <v>8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3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4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15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>IF(I4="","",ROUNDUP(IF((100-I4)&gt;=0,0.5*I4,IF((160-I4)&gt;=0,(5/6)*(I4-100)+50,IF((215-I4)&gt;=0,(50/55)*(I4-160)+100,IF((265-I4)&gt;=0,(I4-215)+150,IF((800-I4)&gt;=0,(100/535)*(I4-265)+200,""))))),0))</f>
        <v>34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12</v>
      </c>
      <c r="Q4" s="72">
        <f>MAX(K4:P4)</f>
        <v>34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O3-8h</v>
      </c>
      <c r="T4" s="74" t="str">
        <f>IF(Q4&gt;100,S4,"")</f>
        <v/>
      </c>
      <c r="V4" s="84" t="s">
        <v>18</v>
      </c>
      <c r="W4" s="84">
        <f t="shared" ref="W4:AB4" si="0">MIN(E4:E34)</f>
        <v>2</v>
      </c>
      <c r="X4" s="84">
        <f t="shared" si="0"/>
        <v>2</v>
      </c>
      <c r="Y4" s="84">
        <f t="shared" si="0"/>
        <v>6</v>
      </c>
      <c r="Z4" s="84">
        <f t="shared" si="0"/>
        <v>0.5</v>
      </c>
      <c r="AA4" s="84">
        <f t="shared" si="0"/>
        <v>48</v>
      </c>
      <c r="AB4" s="84">
        <f t="shared" si="0"/>
        <v>3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2025</v>
      </c>
      <c r="C5" s="55">
        <f>$C$4</f>
        <v>6</v>
      </c>
      <c r="D5" s="56">
        <v>2</v>
      </c>
      <c r="E5" s="58">
        <v>3</v>
      </c>
      <c r="F5" s="58">
        <v>3</v>
      </c>
      <c r="G5" s="58">
        <v>18</v>
      </c>
      <c r="H5" s="94">
        <v>0.7</v>
      </c>
      <c r="I5" s="58">
        <v>103</v>
      </c>
      <c r="J5" s="58">
        <v>10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3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4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18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18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53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15</v>
      </c>
      <c r="Q5" s="85">
        <f t="shared" ref="Q5:Q33" si="7">MAX(K5:P5)</f>
        <v>53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9">IF(R5="无效","",INDEX($K$3:$P$3,MATCH(Q5,K5:P5,0)))</f>
        <v>O3-8h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7</v>
      </c>
      <c r="X5" s="84">
        <f t="shared" si="11"/>
        <v>7</v>
      </c>
      <c r="Y5" s="84">
        <f t="shared" si="11"/>
        <v>36</v>
      </c>
      <c r="Z5" s="84">
        <f t="shared" si="11"/>
        <v>0.9</v>
      </c>
      <c r="AA5" s="84">
        <f t="shared" si="11"/>
        <v>121</v>
      </c>
      <c r="AB5" s="84">
        <f t="shared" si="11"/>
        <v>23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2025</v>
      </c>
      <c r="C6" s="55">
        <f t="shared" ref="C6:C33" si="13">$C$4</f>
        <v>6</v>
      </c>
      <c r="D6" s="56">
        <v>3</v>
      </c>
      <c r="E6" s="58">
        <v>4</v>
      </c>
      <c r="F6" s="58">
        <v>5</v>
      </c>
      <c r="G6" s="58">
        <v>34</v>
      </c>
      <c r="H6" s="94">
        <v>0.8</v>
      </c>
      <c r="I6" s="58">
        <v>115</v>
      </c>
      <c r="J6" s="58">
        <v>21</v>
      </c>
      <c r="K6" s="72">
        <f t="shared" si="2"/>
        <v>4</v>
      </c>
      <c r="L6" s="73">
        <f t="shared" si="3"/>
        <v>7</v>
      </c>
      <c r="M6" s="73">
        <f t="shared" si="4"/>
        <v>34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20</v>
      </c>
      <c r="O6" s="73">
        <f t="shared" si="5"/>
        <v>63</v>
      </c>
      <c r="P6" s="74">
        <f t="shared" si="6"/>
        <v>30</v>
      </c>
      <c r="Q6" s="85">
        <f t="shared" si="7"/>
        <v>63</v>
      </c>
      <c r="R6" s="86" t="str">
        <f t="shared" si="8"/>
        <v>良</v>
      </c>
      <c r="S6" s="86" t="str">
        <f t="shared" si="9"/>
        <v>O3-8h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4</v>
      </c>
      <c r="X6" s="84">
        <f t="shared" si="15"/>
        <v>4</v>
      </c>
      <c r="Y6" s="84">
        <f t="shared" si="15"/>
        <v>19</v>
      </c>
      <c r="Z6" s="84">
        <f>(ROUND(AVERAGE(H4:H34)*10,0)-(MOD(AVERAGE(H4:H34)*10,2)=0.5))/10</f>
        <v>0.7</v>
      </c>
      <c r="AA6" s="84">
        <f>ROUND(AVERAGE(I4:I34),0)-(MOD(AVERAGE(I4:I34),2)=0.5)</f>
        <v>78</v>
      </c>
      <c r="AB6" s="84">
        <f>ROUND(AVERAGE(J4:J34),0)-(MOD(AVERAGE(J4:J34),2)=0.5)</f>
        <v>11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2025</v>
      </c>
      <c r="C7" s="55">
        <f t="shared" si="13"/>
        <v>6</v>
      </c>
      <c r="D7" s="56">
        <v>4</v>
      </c>
      <c r="E7" s="58">
        <v>7</v>
      </c>
      <c r="F7" s="58">
        <v>6</v>
      </c>
      <c r="G7" s="58">
        <v>33</v>
      </c>
      <c r="H7" s="94">
        <v>0.8</v>
      </c>
      <c r="I7" s="58">
        <v>121</v>
      </c>
      <c r="J7" s="58">
        <v>21</v>
      </c>
      <c r="K7" s="72">
        <f t="shared" si="2"/>
        <v>7</v>
      </c>
      <c r="L7" s="73">
        <f t="shared" si="3"/>
        <v>8</v>
      </c>
      <c r="M7" s="73">
        <f t="shared" si="4"/>
        <v>33</v>
      </c>
      <c r="N7" s="73">
        <f t="shared" si="14"/>
        <v>20</v>
      </c>
      <c r="O7" s="73">
        <f t="shared" si="5"/>
        <v>68</v>
      </c>
      <c r="P7" s="74">
        <f t="shared" si="6"/>
        <v>30</v>
      </c>
      <c r="Q7" s="85">
        <f t="shared" si="7"/>
        <v>68</v>
      </c>
      <c r="R7" s="86" t="str">
        <f t="shared" si="8"/>
        <v>良</v>
      </c>
      <c r="S7" s="86" t="str">
        <f t="shared" si="9"/>
        <v>O3-8h</v>
      </c>
      <c r="T7" s="87" t="str">
        <f t="shared" si="10"/>
        <v/>
      </c>
      <c r="V7" s="84" t="s">
        <v>21</v>
      </c>
      <c r="W7" s="84">
        <f t="shared" ref="W7:AB7" si="16">COUNT(E4:E34)</f>
        <v>30</v>
      </c>
      <c r="X7" s="84">
        <f t="shared" si="16"/>
        <v>30</v>
      </c>
      <c r="Y7" s="84">
        <f t="shared" si="16"/>
        <v>30</v>
      </c>
      <c r="Z7" s="84">
        <f t="shared" si="16"/>
        <v>30</v>
      </c>
      <c r="AA7" s="84">
        <f t="shared" si="16"/>
        <v>30</v>
      </c>
      <c r="AB7" s="84">
        <f t="shared" si="16"/>
        <v>30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2025</v>
      </c>
      <c r="C8" s="55">
        <f t="shared" si="13"/>
        <v>6</v>
      </c>
      <c r="D8" s="56">
        <v>5</v>
      </c>
      <c r="E8" s="58">
        <v>7</v>
      </c>
      <c r="F8" s="58">
        <v>6</v>
      </c>
      <c r="G8" s="58">
        <v>36</v>
      </c>
      <c r="H8" s="94">
        <v>0.8</v>
      </c>
      <c r="I8" s="58">
        <v>103</v>
      </c>
      <c r="J8" s="58">
        <v>23</v>
      </c>
      <c r="K8" s="72">
        <f t="shared" si="2"/>
        <v>7</v>
      </c>
      <c r="L8" s="73">
        <f t="shared" si="3"/>
        <v>8</v>
      </c>
      <c r="M8" s="73">
        <f t="shared" si="4"/>
        <v>36</v>
      </c>
      <c r="N8" s="73">
        <f t="shared" si="14"/>
        <v>20</v>
      </c>
      <c r="O8" s="73">
        <f t="shared" si="5"/>
        <v>53</v>
      </c>
      <c r="P8" s="74">
        <f t="shared" si="6"/>
        <v>33</v>
      </c>
      <c r="Q8" s="85">
        <f t="shared" si="7"/>
        <v>53</v>
      </c>
      <c r="R8" s="86" t="str">
        <f t="shared" si="8"/>
        <v>良</v>
      </c>
      <c r="S8" s="86" t="str">
        <f t="shared" si="9"/>
        <v>O3-8h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2025</v>
      </c>
      <c r="C9" s="55">
        <f t="shared" si="13"/>
        <v>6</v>
      </c>
      <c r="D9" s="56">
        <v>6</v>
      </c>
      <c r="E9" s="58">
        <v>4</v>
      </c>
      <c r="F9" s="58">
        <v>7</v>
      </c>
      <c r="G9" s="58">
        <v>33</v>
      </c>
      <c r="H9" s="58">
        <v>0.9</v>
      </c>
      <c r="I9" s="58">
        <v>92</v>
      </c>
      <c r="J9" s="58">
        <v>21</v>
      </c>
      <c r="K9" s="72">
        <f t="shared" si="2"/>
        <v>4</v>
      </c>
      <c r="L9" s="73">
        <f t="shared" si="3"/>
        <v>9</v>
      </c>
      <c r="M9" s="73">
        <f t="shared" si="4"/>
        <v>33</v>
      </c>
      <c r="N9" s="73">
        <f t="shared" si="14"/>
        <v>23</v>
      </c>
      <c r="O9" s="73">
        <f t="shared" si="5"/>
        <v>46</v>
      </c>
      <c r="P9" s="74">
        <f t="shared" si="6"/>
        <v>30</v>
      </c>
      <c r="Q9" s="85">
        <f t="shared" si="7"/>
        <v>46</v>
      </c>
      <c r="R9" s="86" t="str">
        <f t="shared" si="8"/>
        <v>优</v>
      </c>
      <c r="S9" s="86" t="str">
        <f t="shared" si="9"/>
        <v>O3-8h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2025</v>
      </c>
      <c r="C10" s="55">
        <f t="shared" si="13"/>
        <v>6</v>
      </c>
      <c r="D10" s="51">
        <v>7</v>
      </c>
      <c r="E10" s="58">
        <v>4</v>
      </c>
      <c r="F10" s="58">
        <v>6</v>
      </c>
      <c r="G10" s="58">
        <v>26</v>
      </c>
      <c r="H10" s="94">
        <v>0.8</v>
      </c>
      <c r="I10" s="58">
        <v>88</v>
      </c>
      <c r="J10" s="58">
        <v>15</v>
      </c>
      <c r="K10" s="72">
        <f t="shared" si="2"/>
        <v>4</v>
      </c>
      <c r="L10" s="73">
        <f t="shared" si="3"/>
        <v>8</v>
      </c>
      <c r="M10" s="73">
        <f t="shared" si="4"/>
        <v>26</v>
      </c>
      <c r="N10" s="73">
        <f t="shared" si="14"/>
        <v>20</v>
      </c>
      <c r="O10" s="73">
        <f t="shared" si="5"/>
        <v>44</v>
      </c>
      <c r="P10" s="74">
        <f t="shared" si="6"/>
        <v>22</v>
      </c>
      <c r="Q10" s="85">
        <f t="shared" si="7"/>
        <v>44</v>
      </c>
      <c r="R10" s="86" t="str">
        <f t="shared" si="8"/>
        <v>优</v>
      </c>
      <c r="S10" s="86" t="str">
        <f t="shared" si="9"/>
        <v>O3-8h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2025</v>
      </c>
      <c r="C11" s="55">
        <f t="shared" si="13"/>
        <v>6</v>
      </c>
      <c r="D11" s="56">
        <v>8</v>
      </c>
      <c r="E11" s="58">
        <v>5</v>
      </c>
      <c r="F11" s="58">
        <v>3</v>
      </c>
      <c r="G11" s="58">
        <v>16</v>
      </c>
      <c r="H11" s="94">
        <v>0.8</v>
      </c>
      <c r="I11" s="58">
        <v>64</v>
      </c>
      <c r="J11" s="58">
        <v>9</v>
      </c>
      <c r="K11" s="72">
        <f t="shared" si="2"/>
        <v>5</v>
      </c>
      <c r="L11" s="73">
        <f t="shared" si="3"/>
        <v>4</v>
      </c>
      <c r="M11" s="73">
        <f t="shared" si="4"/>
        <v>16</v>
      </c>
      <c r="N11" s="73">
        <f t="shared" si="14"/>
        <v>20</v>
      </c>
      <c r="O11" s="73">
        <f t="shared" si="5"/>
        <v>32</v>
      </c>
      <c r="P11" s="74">
        <f t="shared" si="6"/>
        <v>13</v>
      </c>
      <c r="Q11" s="85">
        <f t="shared" si="7"/>
        <v>32</v>
      </c>
      <c r="R11" s="86" t="str">
        <f t="shared" si="8"/>
        <v>优</v>
      </c>
      <c r="S11" s="86" t="str">
        <f t="shared" si="9"/>
        <v>O3-8h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2025</v>
      </c>
      <c r="C12" s="55">
        <f t="shared" si="13"/>
        <v>6</v>
      </c>
      <c r="D12" s="56">
        <v>9</v>
      </c>
      <c r="E12" s="58">
        <v>2</v>
      </c>
      <c r="F12" s="58">
        <v>3</v>
      </c>
      <c r="G12" s="58">
        <v>21</v>
      </c>
      <c r="H12" s="94">
        <v>0.8</v>
      </c>
      <c r="I12" s="58">
        <v>81</v>
      </c>
      <c r="J12" s="58">
        <v>13</v>
      </c>
      <c r="K12" s="72">
        <f t="shared" si="2"/>
        <v>2</v>
      </c>
      <c r="L12" s="73">
        <f t="shared" si="3"/>
        <v>4</v>
      </c>
      <c r="M12" s="73">
        <f t="shared" si="4"/>
        <v>21</v>
      </c>
      <c r="N12" s="73">
        <f t="shared" si="14"/>
        <v>20</v>
      </c>
      <c r="O12" s="73">
        <f t="shared" si="5"/>
        <v>41</v>
      </c>
      <c r="P12" s="74">
        <f t="shared" si="6"/>
        <v>19</v>
      </c>
      <c r="Q12" s="85">
        <f t="shared" si="7"/>
        <v>41</v>
      </c>
      <c r="R12" s="86" t="str">
        <f t="shared" si="8"/>
        <v>优</v>
      </c>
      <c r="S12" s="86" t="str">
        <f t="shared" si="9"/>
        <v>O3-8h</v>
      </c>
      <c r="T12" s="87" t="str">
        <f t="shared" si="10"/>
        <v/>
      </c>
      <c r="V12" s="84">
        <f>COUNT(Q4:Q34)</f>
        <v>30</v>
      </c>
      <c r="W12" s="84">
        <f>COUNTIF(R4:R34,"优")</f>
        <v>25</v>
      </c>
      <c r="X12" s="84">
        <f>COUNTIF(R4:R34,"良")</f>
        <v>5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2025</v>
      </c>
      <c r="C13" s="55">
        <f t="shared" si="13"/>
        <v>6</v>
      </c>
      <c r="D13" s="56">
        <v>10</v>
      </c>
      <c r="E13" s="58">
        <v>3</v>
      </c>
      <c r="F13" s="58">
        <v>5</v>
      </c>
      <c r="G13" s="58">
        <v>30</v>
      </c>
      <c r="H13" s="1">
        <v>0.9</v>
      </c>
      <c r="I13" s="58">
        <v>99</v>
      </c>
      <c r="J13" s="58">
        <v>16</v>
      </c>
      <c r="K13" s="72">
        <f t="shared" si="2"/>
        <v>3</v>
      </c>
      <c r="L13" s="73">
        <f t="shared" si="3"/>
        <v>7</v>
      </c>
      <c r="M13" s="73">
        <f t="shared" si="4"/>
        <v>30</v>
      </c>
      <c r="N13" s="73">
        <f t="shared" si="14"/>
        <v>23</v>
      </c>
      <c r="O13" s="73">
        <f t="shared" si="5"/>
        <v>50</v>
      </c>
      <c r="P13" s="74">
        <f t="shared" si="6"/>
        <v>23</v>
      </c>
      <c r="Q13" s="85">
        <f t="shared" si="7"/>
        <v>50</v>
      </c>
      <c r="R13" s="86" t="str">
        <f t="shared" si="8"/>
        <v>优</v>
      </c>
      <c r="S13" s="86" t="str">
        <f t="shared" si="9"/>
        <v>O3-8h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2025</v>
      </c>
      <c r="C14" s="55">
        <f t="shared" si="13"/>
        <v>6</v>
      </c>
      <c r="D14" s="56">
        <v>11</v>
      </c>
      <c r="E14" s="58">
        <v>4</v>
      </c>
      <c r="F14" s="58">
        <v>6</v>
      </c>
      <c r="G14" s="58">
        <v>31</v>
      </c>
      <c r="H14" s="94">
        <v>0.9</v>
      </c>
      <c r="I14" s="58">
        <v>95</v>
      </c>
      <c r="J14" s="58">
        <v>18</v>
      </c>
      <c r="K14" s="72">
        <f t="shared" si="2"/>
        <v>4</v>
      </c>
      <c r="L14" s="73">
        <f t="shared" si="3"/>
        <v>8</v>
      </c>
      <c r="M14" s="73">
        <f t="shared" si="4"/>
        <v>31</v>
      </c>
      <c r="N14" s="73">
        <f t="shared" si="14"/>
        <v>23</v>
      </c>
      <c r="O14" s="73">
        <f t="shared" si="5"/>
        <v>48</v>
      </c>
      <c r="P14" s="74">
        <f t="shared" si="6"/>
        <v>26</v>
      </c>
      <c r="Q14" s="85">
        <f t="shared" si="7"/>
        <v>48</v>
      </c>
      <c r="R14" s="86" t="str">
        <f t="shared" si="8"/>
        <v>优</v>
      </c>
      <c r="S14" s="86" t="str">
        <f t="shared" si="9"/>
        <v>O3-8h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2025</v>
      </c>
      <c r="C15" s="55">
        <f t="shared" si="13"/>
        <v>6</v>
      </c>
      <c r="D15" s="56">
        <v>12</v>
      </c>
      <c r="E15" s="58">
        <v>3</v>
      </c>
      <c r="F15" s="58">
        <v>4</v>
      </c>
      <c r="G15" s="58">
        <v>22</v>
      </c>
      <c r="H15" s="58">
        <v>0.9</v>
      </c>
      <c r="I15" s="58">
        <v>72</v>
      </c>
      <c r="J15" s="58">
        <v>13</v>
      </c>
      <c r="K15" s="72">
        <f t="shared" si="2"/>
        <v>3</v>
      </c>
      <c r="L15" s="73">
        <f t="shared" si="3"/>
        <v>5</v>
      </c>
      <c r="M15" s="73">
        <f t="shared" si="4"/>
        <v>22</v>
      </c>
      <c r="N15" s="73">
        <f t="shared" si="14"/>
        <v>23</v>
      </c>
      <c r="O15" s="73">
        <f t="shared" si="5"/>
        <v>36</v>
      </c>
      <c r="P15" s="74">
        <f t="shared" si="6"/>
        <v>19</v>
      </c>
      <c r="Q15" s="85">
        <f t="shared" si="7"/>
        <v>36</v>
      </c>
      <c r="R15" s="86" t="str">
        <f t="shared" si="8"/>
        <v>优</v>
      </c>
      <c r="S15" s="86" t="str">
        <f t="shared" si="9"/>
        <v>O3-8h</v>
      </c>
      <c r="T15" s="87" t="str">
        <f t="shared" si="10"/>
        <v/>
      </c>
      <c r="V15" s="84">
        <f>SUM(W12:AB12)</f>
        <v>30</v>
      </c>
      <c r="W15" s="84">
        <f>COUNTIF(R4:R34,"无效")</f>
        <v>0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2025</v>
      </c>
      <c r="C16" s="55">
        <f t="shared" si="13"/>
        <v>6</v>
      </c>
      <c r="D16" s="51">
        <v>13</v>
      </c>
      <c r="E16" s="58">
        <v>4</v>
      </c>
      <c r="F16" s="58">
        <v>5</v>
      </c>
      <c r="G16" s="58">
        <v>21</v>
      </c>
      <c r="H16" s="94">
        <v>0.9</v>
      </c>
      <c r="I16" s="58">
        <v>70</v>
      </c>
      <c r="J16" s="58">
        <v>11</v>
      </c>
      <c r="K16" s="72">
        <f t="shared" si="2"/>
        <v>4</v>
      </c>
      <c r="L16" s="73">
        <f t="shared" si="3"/>
        <v>7</v>
      </c>
      <c r="M16" s="73">
        <f t="shared" si="4"/>
        <v>21</v>
      </c>
      <c r="N16" s="73">
        <f t="shared" si="14"/>
        <v>23</v>
      </c>
      <c r="O16" s="73">
        <f t="shared" si="5"/>
        <v>35</v>
      </c>
      <c r="P16" s="74">
        <f t="shared" si="6"/>
        <v>16</v>
      </c>
      <c r="Q16" s="85">
        <f t="shared" si="7"/>
        <v>35</v>
      </c>
      <c r="R16" s="86" t="str">
        <f t="shared" si="8"/>
        <v>优</v>
      </c>
      <c r="S16" s="86" t="str">
        <f t="shared" ref="S16:S21" si="18">IF(R16="无效","",INDEX($K$3:$P$3,MATCH(Q16,K16:P16,0)))</f>
        <v>O3-8h</v>
      </c>
      <c r="T16" s="87" t="str">
        <f t="shared" si="10"/>
        <v/>
      </c>
      <c r="X16" s="1">
        <f>(X12+W12)/V12%</f>
        <v>100</v>
      </c>
    </row>
    <row r="17" ht="14.1" customHeight="1" spans="1:20">
      <c r="A17" s="54" t="str">
        <f t="shared" si="1"/>
        <v>会同二完小</v>
      </c>
      <c r="B17" s="55">
        <f t="shared" si="12"/>
        <v>2025</v>
      </c>
      <c r="C17" s="55">
        <f t="shared" si="13"/>
        <v>6</v>
      </c>
      <c r="D17" s="56">
        <v>14</v>
      </c>
      <c r="E17" s="58">
        <v>4</v>
      </c>
      <c r="F17" s="58">
        <v>6</v>
      </c>
      <c r="G17" s="58">
        <v>19</v>
      </c>
      <c r="H17" s="58">
        <v>0.8</v>
      </c>
      <c r="I17" s="58">
        <v>73</v>
      </c>
      <c r="J17" s="58">
        <v>10</v>
      </c>
      <c r="K17" s="72">
        <f t="shared" si="2"/>
        <v>4</v>
      </c>
      <c r="L17" s="73">
        <f t="shared" si="3"/>
        <v>8</v>
      </c>
      <c r="M17" s="73">
        <f t="shared" si="4"/>
        <v>19</v>
      </c>
      <c r="N17" s="73">
        <f t="shared" si="14"/>
        <v>20</v>
      </c>
      <c r="O17" s="73">
        <f t="shared" si="5"/>
        <v>37</v>
      </c>
      <c r="P17" s="74">
        <f t="shared" si="6"/>
        <v>15</v>
      </c>
      <c r="Q17" s="85">
        <f t="shared" si="7"/>
        <v>37</v>
      </c>
      <c r="R17" s="86" t="str">
        <f t="shared" si="8"/>
        <v>优</v>
      </c>
      <c r="S17" s="86" t="str">
        <f t="shared" si="18"/>
        <v>O3-8h</v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2025</v>
      </c>
      <c r="C18" s="55">
        <f t="shared" si="13"/>
        <v>6</v>
      </c>
      <c r="D18" s="56">
        <v>15</v>
      </c>
      <c r="E18" s="58">
        <v>3</v>
      </c>
      <c r="F18" s="58">
        <v>5</v>
      </c>
      <c r="G18" s="58">
        <v>21</v>
      </c>
      <c r="H18" s="94">
        <v>0.8</v>
      </c>
      <c r="I18" s="58">
        <v>101</v>
      </c>
      <c r="J18" s="58">
        <v>11</v>
      </c>
      <c r="K18" s="72">
        <f t="shared" si="2"/>
        <v>3</v>
      </c>
      <c r="L18" s="73">
        <f t="shared" si="3"/>
        <v>7</v>
      </c>
      <c r="M18" s="73">
        <f t="shared" si="4"/>
        <v>21</v>
      </c>
      <c r="N18" s="73">
        <f t="shared" si="14"/>
        <v>20</v>
      </c>
      <c r="O18" s="73">
        <f t="shared" si="5"/>
        <v>51</v>
      </c>
      <c r="P18" s="74">
        <f t="shared" si="6"/>
        <v>16</v>
      </c>
      <c r="Q18" s="85">
        <f t="shared" si="7"/>
        <v>51</v>
      </c>
      <c r="R18" s="86" t="str">
        <f t="shared" si="8"/>
        <v>良</v>
      </c>
      <c r="S18" s="86" t="str">
        <f t="shared" si="18"/>
        <v>O3-8h</v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2025</v>
      </c>
      <c r="C19" s="55">
        <f t="shared" si="13"/>
        <v>6</v>
      </c>
      <c r="D19" s="56">
        <v>16</v>
      </c>
      <c r="E19" s="58">
        <v>5</v>
      </c>
      <c r="F19" s="58">
        <v>5</v>
      </c>
      <c r="G19" s="58">
        <v>24</v>
      </c>
      <c r="H19" s="94">
        <v>0.7</v>
      </c>
      <c r="I19" s="58">
        <v>98</v>
      </c>
      <c r="J19" s="58">
        <v>15</v>
      </c>
      <c r="K19" s="72">
        <f t="shared" si="2"/>
        <v>5</v>
      </c>
      <c r="L19" s="73">
        <f t="shared" si="3"/>
        <v>7</v>
      </c>
      <c r="M19" s="73">
        <f t="shared" si="4"/>
        <v>24</v>
      </c>
      <c r="N19" s="73">
        <f t="shared" si="14"/>
        <v>18</v>
      </c>
      <c r="O19" s="73">
        <f t="shared" si="5"/>
        <v>49</v>
      </c>
      <c r="P19" s="74">
        <f t="shared" si="6"/>
        <v>22</v>
      </c>
      <c r="Q19" s="85">
        <f t="shared" si="7"/>
        <v>49</v>
      </c>
      <c r="R19" s="86" t="str">
        <f t="shared" si="8"/>
        <v>优</v>
      </c>
      <c r="S19" s="86" t="str">
        <f t="shared" si="18"/>
        <v>O3-8h</v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2025</v>
      </c>
      <c r="C20" s="55">
        <f t="shared" si="13"/>
        <v>6</v>
      </c>
      <c r="D20" s="56">
        <v>17</v>
      </c>
      <c r="E20" s="58">
        <v>3</v>
      </c>
      <c r="F20" s="58">
        <v>3</v>
      </c>
      <c r="G20" s="58">
        <v>11</v>
      </c>
      <c r="H20" s="94">
        <v>0.5</v>
      </c>
      <c r="I20" s="58">
        <v>75</v>
      </c>
      <c r="J20" s="58">
        <v>6</v>
      </c>
      <c r="K20" s="72">
        <f t="shared" si="2"/>
        <v>3</v>
      </c>
      <c r="L20" s="73">
        <f t="shared" si="3"/>
        <v>4</v>
      </c>
      <c r="M20" s="73">
        <f t="shared" si="4"/>
        <v>11</v>
      </c>
      <c r="N20" s="73">
        <f t="shared" si="14"/>
        <v>13</v>
      </c>
      <c r="O20" s="73">
        <f t="shared" si="5"/>
        <v>38</v>
      </c>
      <c r="P20" s="74">
        <f t="shared" si="6"/>
        <v>9</v>
      </c>
      <c r="Q20" s="85">
        <f t="shared" si="7"/>
        <v>38</v>
      </c>
      <c r="R20" s="86" t="str">
        <f t="shared" si="8"/>
        <v>优</v>
      </c>
      <c r="S20" s="86" t="str">
        <f t="shared" si="18"/>
        <v>O3-8h</v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2025</v>
      </c>
      <c r="C21" s="55">
        <f t="shared" si="13"/>
        <v>6</v>
      </c>
      <c r="D21" s="56">
        <v>18</v>
      </c>
      <c r="E21" s="58">
        <v>3</v>
      </c>
      <c r="F21" s="58">
        <v>3</v>
      </c>
      <c r="G21" s="58">
        <v>9</v>
      </c>
      <c r="H21" s="94">
        <v>0.5</v>
      </c>
      <c r="I21" s="58">
        <v>57</v>
      </c>
      <c r="J21" s="58">
        <v>4</v>
      </c>
      <c r="K21" s="72">
        <f t="shared" si="2"/>
        <v>3</v>
      </c>
      <c r="L21" s="73">
        <f t="shared" si="3"/>
        <v>4</v>
      </c>
      <c r="M21" s="73">
        <f t="shared" si="4"/>
        <v>9</v>
      </c>
      <c r="N21" s="73">
        <f t="shared" si="14"/>
        <v>13</v>
      </c>
      <c r="O21" s="73">
        <f t="shared" si="5"/>
        <v>29</v>
      </c>
      <c r="P21" s="74">
        <f t="shared" si="6"/>
        <v>6</v>
      </c>
      <c r="Q21" s="85">
        <f t="shared" si="7"/>
        <v>29</v>
      </c>
      <c r="R21" s="86" t="str">
        <f t="shared" si="8"/>
        <v>优</v>
      </c>
      <c r="S21" s="86" t="str">
        <f t="shared" si="18"/>
        <v>O3-8h</v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2025</v>
      </c>
      <c r="C22" s="55">
        <f t="shared" si="13"/>
        <v>6</v>
      </c>
      <c r="D22" s="51">
        <v>19</v>
      </c>
      <c r="E22" s="58">
        <v>3</v>
      </c>
      <c r="F22" s="58">
        <v>3</v>
      </c>
      <c r="G22" s="58">
        <v>7</v>
      </c>
      <c r="H22" s="94">
        <v>0.5</v>
      </c>
      <c r="I22" s="58">
        <v>56</v>
      </c>
      <c r="J22" s="58">
        <v>3</v>
      </c>
      <c r="K22" s="72">
        <f t="shared" si="2"/>
        <v>3</v>
      </c>
      <c r="L22" s="73">
        <f t="shared" si="3"/>
        <v>4</v>
      </c>
      <c r="M22" s="73">
        <f t="shared" si="4"/>
        <v>7</v>
      </c>
      <c r="N22" s="73">
        <f t="shared" si="14"/>
        <v>13</v>
      </c>
      <c r="O22" s="73">
        <f t="shared" si="5"/>
        <v>28</v>
      </c>
      <c r="P22" s="74">
        <f t="shared" si="6"/>
        <v>5</v>
      </c>
      <c r="Q22" s="85">
        <f t="shared" si="7"/>
        <v>28</v>
      </c>
      <c r="R22" s="86" t="str">
        <f t="shared" si="8"/>
        <v>优</v>
      </c>
      <c r="S22" s="86" t="str">
        <f t="shared" si="9"/>
        <v>O3-8h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2025</v>
      </c>
      <c r="C23" s="55">
        <f t="shared" si="13"/>
        <v>6</v>
      </c>
      <c r="D23" s="56">
        <v>20</v>
      </c>
      <c r="E23" s="58">
        <v>3</v>
      </c>
      <c r="F23" s="58">
        <v>3</v>
      </c>
      <c r="G23" s="58">
        <v>9</v>
      </c>
      <c r="H23" s="94">
        <v>0.6</v>
      </c>
      <c r="I23" s="58">
        <v>48</v>
      </c>
      <c r="J23" s="58">
        <v>4</v>
      </c>
      <c r="K23" s="72">
        <f t="shared" si="2"/>
        <v>3</v>
      </c>
      <c r="L23" s="73">
        <f t="shared" si="3"/>
        <v>4</v>
      </c>
      <c r="M23" s="73">
        <f t="shared" si="4"/>
        <v>9</v>
      </c>
      <c r="N23" s="73">
        <f t="shared" si="14"/>
        <v>15</v>
      </c>
      <c r="O23" s="73">
        <f t="shared" si="5"/>
        <v>24</v>
      </c>
      <c r="P23" s="74">
        <f t="shared" si="6"/>
        <v>6</v>
      </c>
      <c r="Q23" s="85">
        <f t="shared" si="7"/>
        <v>24</v>
      </c>
      <c r="R23" s="86" t="str">
        <f t="shared" si="8"/>
        <v>优</v>
      </c>
      <c r="S23" s="86" t="str">
        <f t="shared" si="9"/>
        <v>O3-8h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2025</v>
      </c>
      <c r="C24" s="55">
        <f t="shared" si="13"/>
        <v>6</v>
      </c>
      <c r="D24" s="56">
        <v>21</v>
      </c>
      <c r="E24" s="58">
        <v>3</v>
      </c>
      <c r="F24" s="58">
        <v>4</v>
      </c>
      <c r="G24" s="58">
        <v>12</v>
      </c>
      <c r="H24" s="58">
        <v>0.6</v>
      </c>
      <c r="I24" s="58">
        <v>60</v>
      </c>
      <c r="J24" s="58">
        <v>8</v>
      </c>
      <c r="K24" s="72">
        <f t="shared" si="2"/>
        <v>3</v>
      </c>
      <c r="L24" s="73">
        <f t="shared" si="3"/>
        <v>5</v>
      </c>
      <c r="M24" s="73">
        <f t="shared" si="4"/>
        <v>12</v>
      </c>
      <c r="N24" s="73">
        <f t="shared" si="14"/>
        <v>15</v>
      </c>
      <c r="O24" s="73">
        <f t="shared" si="5"/>
        <v>30</v>
      </c>
      <c r="P24" s="74">
        <f t="shared" si="6"/>
        <v>12</v>
      </c>
      <c r="Q24" s="85">
        <f t="shared" si="7"/>
        <v>30</v>
      </c>
      <c r="R24" s="86" t="str">
        <f t="shared" si="8"/>
        <v>优</v>
      </c>
      <c r="S24" s="86" t="str">
        <f t="shared" si="9"/>
        <v>O3-8h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2025</v>
      </c>
      <c r="C25" s="55">
        <f t="shared" si="13"/>
        <v>6</v>
      </c>
      <c r="D25" s="56">
        <v>22</v>
      </c>
      <c r="E25" s="58">
        <v>3</v>
      </c>
      <c r="F25" s="58">
        <v>2</v>
      </c>
      <c r="G25" s="58">
        <v>6</v>
      </c>
      <c r="H25" s="94">
        <v>0.6</v>
      </c>
      <c r="I25" s="58">
        <v>92</v>
      </c>
      <c r="J25" s="58">
        <v>3</v>
      </c>
      <c r="K25" s="72">
        <f t="shared" si="2"/>
        <v>3</v>
      </c>
      <c r="L25" s="73">
        <f t="shared" si="3"/>
        <v>3</v>
      </c>
      <c r="M25" s="73">
        <f t="shared" si="4"/>
        <v>6</v>
      </c>
      <c r="N25" s="73">
        <f t="shared" si="14"/>
        <v>15</v>
      </c>
      <c r="O25" s="73">
        <f t="shared" si="5"/>
        <v>46</v>
      </c>
      <c r="P25" s="74">
        <f t="shared" si="6"/>
        <v>5</v>
      </c>
      <c r="Q25" s="85">
        <f t="shared" si="7"/>
        <v>46</v>
      </c>
      <c r="R25" s="86" t="str">
        <f t="shared" si="8"/>
        <v>优</v>
      </c>
      <c r="S25" s="86" t="str">
        <f t="shared" si="9"/>
        <v>O3-8h</v>
      </c>
      <c r="T25" s="87" t="str">
        <f t="shared" si="10"/>
        <v/>
      </c>
    </row>
    <row r="26" ht="14.1" customHeight="1" spans="1:20">
      <c r="A26" s="54" t="str">
        <f t="shared" si="1"/>
        <v>会同二完小</v>
      </c>
      <c r="B26" s="55">
        <f t="shared" si="12"/>
        <v>2025</v>
      </c>
      <c r="C26" s="55">
        <f t="shared" si="13"/>
        <v>6</v>
      </c>
      <c r="D26" s="56">
        <v>23</v>
      </c>
      <c r="E26" s="58">
        <v>3</v>
      </c>
      <c r="F26" s="58">
        <v>4</v>
      </c>
      <c r="G26" s="58">
        <v>6</v>
      </c>
      <c r="H26" s="94">
        <v>0.6</v>
      </c>
      <c r="I26" s="58">
        <v>71</v>
      </c>
      <c r="J26" s="58">
        <v>3</v>
      </c>
      <c r="K26" s="72">
        <f t="shared" si="2"/>
        <v>3</v>
      </c>
      <c r="L26" s="73">
        <f t="shared" si="3"/>
        <v>5</v>
      </c>
      <c r="M26" s="73">
        <f t="shared" si="4"/>
        <v>6</v>
      </c>
      <c r="N26" s="73">
        <f t="shared" si="14"/>
        <v>15</v>
      </c>
      <c r="O26" s="73">
        <f t="shared" si="5"/>
        <v>36</v>
      </c>
      <c r="P26" s="74">
        <f t="shared" si="6"/>
        <v>5</v>
      </c>
      <c r="Q26" s="85">
        <f t="shared" si="7"/>
        <v>36</v>
      </c>
      <c r="R26" s="86" t="str">
        <f t="shared" si="8"/>
        <v>优</v>
      </c>
      <c r="S26" s="86" t="str">
        <f t="shared" si="9"/>
        <v>O3-8h</v>
      </c>
      <c r="T26" s="87" t="str">
        <f t="shared" si="10"/>
        <v/>
      </c>
    </row>
    <row r="27" ht="14.1" customHeight="1" spans="1:20">
      <c r="A27" s="54" t="str">
        <f t="shared" si="1"/>
        <v>会同二完小</v>
      </c>
      <c r="B27" s="55">
        <f t="shared" si="12"/>
        <v>2025</v>
      </c>
      <c r="C27" s="55">
        <f t="shared" si="13"/>
        <v>6</v>
      </c>
      <c r="D27" s="56">
        <v>24</v>
      </c>
      <c r="E27" s="58">
        <v>4</v>
      </c>
      <c r="F27" s="58">
        <v>4</v>
      </c>
      <c r="G27" s="58">
        <v>11</v>
      </c>
      <c r="H27" s="94">
        <v>0.7</v>
      </c>
      <c r="I27" s="58">
        <v>48</v>
      </c>
      <c r="J27" s="58">
        <v>6</v>
      </c>
      <c r="K27" s="72">
        <f t="shared" si="2"/>
        <v>4</v>
      </c>
      <c r="L27" s="73">
        <f t="shared" si="3"/>
        <v>5</v>
      </c>
      <c r="M27" s="73">
        <f t="shared" si="4"/>
        <v>11</v>
      </c>
      <c r="N27" s="73">
        <f t="shared" si="14"/>
        <v>18</v>
      </c>
      <c r="O27" s="73">
        <f t="shared" si="5"/>
        <v>24</v>
      </c>
      <c r="P27" s="74">
        <f t="shared" si="6"/>
        <v>9</v>
      </c>
      <c r="Q27" s="85">
        <f t="shared" si="7"/>
        <v>24</v>
      </c>
      <c r="R27" s="86" t="str">
        <f t="shared" si="8"/>
        <v>优</v>
      </c>
      <c r="S27" s="86" t="str">
        <f t="shared" si="9"/>
        <v>O3-8h</v>
      </c>
      <c r="T27" s="87" t="str">
        <f t="shared" si="10"/>
        <v/>
      </c>
    </row>
    <row r="28" ht="14.1" customHeight="1" spans="1:20">
      <c r="A28" s="54" t="str">
        <f t="shared" si="1"/>
        <v>会同二完小</v>
      </c>
      <c r="B28" s="55">
        <f t="shared" si="12"/>
        <v>2025</v>
      </c>
      <c r="C28" s="55">
        <f t="shared" si="13"/>
        <v>6</v>
      </c>
      <c r="D28" s="51">
        <v>25</v>
      </c>
      <c r="E28" s="58">
        <v>5</v>
      </c>
      <c r="F28" s="58">
        <v>5</v>
      </c>
      <c r="G28" s="58">
        <v>22</v>
      </c>
      <c r="H28" s="58">
        <v>0.7</v>
      </c>
      <c r="I28" s="58">
        <v>68</v>
      </c>
      <c r="J28" s="58">
        <v>12</v>
      </c>
      <c r="K28" s="72">
        <f t="shared" si="2"/>
        <v>5</v>
      </c>
      <c r="L28" s="73">
        <f t="shared" si="3"/>
        <v>7</v>
      </c>
      <c r="M28" s="73">
        <f t="shared" si="4"/>
        <v>22</v>
      </c>
      <c r="N28" s="73">
        <f t="shared" si="14"/>
        <v>18</v>
      </c>
      <c r="O28" s="73">
        <f t="shared" si="5"/>
        <v>34</v>
      </c>
      <c r="P28" s="74">
        <f t="shared" si="6"/>
        <v>18</v>
      </c>
      <c r="Q28" s="85">
        <f t="shared" si="7"/>
        <v>34</v>
      </c>
      <c r="R28" s="86" t="str">
        <f t="shared" si="8"/>
        <v>优</v>
      </c>
      <c r="S28" s="86" t="str">
        <f t="shared" si="9"/>
        <v>O3-8h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2025</v>
      </c>
      <c r="C29" s="55">
        <f t="shared" si="13"/>
        <v>6</v>
      </c>
      <c r="D29" s="56">
        <v>26</v>
      </c>
      <c r="E29" s="58">
        <v>4</v>
      </c>
      <c r="F29" s="58">
        <v>5</v>
      </c>
      <c r="G29" s="58">
        <v>21</v>
      </c>
      <c r="H29" s="94">
        <v>0.7</v>
      </c>
      <c r="I29" s="58">
        <v>93</v>
      </c>
      <c r="J29" s="58">
        <v>11</v>
      </c>
      <c r="K29" s="72">
        <f t="shared" si="2"/>
        <v>4</v>
      </c>
      <c r="L29" s="73">
        <f t="shared" si="3"/>
        <v>7</v>
      </c>
      <c r="M29" s="73">
        <f t="shared" si="4"/>
        <v>21</v>
      </c>
      <c r="N29" s="73">
        <f t="shared" si="14"/>
        <v>18</v>
      </c>
      <c r="O29" s="73">
        <f t="shared" si="5"/>
        <v>47</v>
      </c>
      <c r="P29" s="74">
        <f t="shared" si="6"/>
        <v>16</v>
      </c>
      <c r="Q29" s="85">
        <f t="shared" si="7"/>
        <v>47</v>
      </c>
      <c r="R29" s="86" t="str">
        <f t="shared" si="8"/>
        <v>优</v>
      </c>
      <c r="S29" s="86" t="str">
        <f t="shared" si="9"/>
        <v>O3-8h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2025</v>
      </c>
      <c r="C30" s="55">
        <f t="shared" si="13"/>
        <v>6</v>
      </c>
      <c r="D30" s="56">
        <v>27</v>
      </c>
      <c r="E30" s="58">
        <v>4</v>
      </c>
      <c r="F30" s="58">
        <v>4</v>
      </c>
      <c r="G30" s="58">
        <v>14</v>
      </c>
      <c r="H30" s="94">
        <v>0.6</v>
      </c>
      <c r="I30" s="58">
        <v>55</v>
      </c>
      <c r="J30" s="58">
        <v>6</v>
      </c>
      <c r="K30" s="72">
        <f t="shared" si="2"/>
        <v>4</v>
      </c>
      <c r="L30" s="73">
        <f t="shared" si="3"/>
        <v>5</v>
      </c>
      <c r="M30" s="73">
        <f t="shared" si="4"/>
        <v>14</v>
      </c>
      <c r="N30" s="73">
        <f t="shared" si="14"/>
        <v>15</v>
      </c>
      <c r="O30" s="73">
        <f t="shared" si="5"/>
        <v>28</v>
      </c>
      <c r="P30" s="74">
        <f t="shared" si="6"/>
        <v>9</v>
      </c>
      <c r="Q30" s="85">
        <f t="shared" si="7"/>
        <v>28</v>
      </c>
      <c r="R30" s="86" t="str">
        <f t="shared" si="8"/>
        <v>优</v>
      </c>
      <c r="S30" s="86" t="str">
        <f t="shared" si="9"/>
        <v>O3-8h</v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2025</v>
      </c>
      <c r="C31" s="55">
        <f t="shared" si="13"/>
        <v>6</v>
      </c>
      <c r="D31" s="56">
        <v>28</v>
      </c>
      <c r="E31" s="58">
        <v>5</v>
      </c>
      <c r="F31" s="58">
        <v>6</v>
      </c>
      <c r="G31" s="58">
        <v>19</v>
      </c>
      <c r="H31" s="94">
        <v>0.6</v>
      </c>
      <c r="I31" s="58">
        <v>53</v>
      </c>
      <c r="J31" s="58">
        <v>6</v>
      </c>
      <c r="K31" s="72">
        <f t="shared" si="2"/>
        <v>5</v>
      </c>
      <c r="L31" s="73">
        <f t="shared" si="3"/>
        <v>8</v>
      </c>
      <c r="M31" s="73">
        <f t="shared" si="4"/>
        <v>19</v>
      </c>
      <c r="N31" s="73">
        <f t="shared" si="14"/>
        <v>15</v>
      </c>
      <c r="O31" s="73">
        <f t="shared" si="5"/>
        <v>27</v>
      </c>
      <c r="P31" s="74">
        <f t="shared" si="6"/>
        <v>9</v>
      </c>
      <c r="Q31" s="85">
        <f t="shared" si="7"/>
        <v>27</v>
      </c>
      <c r="R31" s="86" t="str">
        <f t="shared" si="8"/>
        <v>优</v>
      </c>
      <c r="S31" s="86" t="str">
        <f t="shared" si="9"/>
        <v>O3-8h</v>
      </c>
      <c r="T31" s="87" t="str">
        <f t="shared" si="10"/>
        <v/>
      </c>
    </row>
    <row r="32" ht="14.1" customHeight="1" spans="1:20">
      <c r="A32" s="54" t="str">
        <f t="shared" si="1"/>
        <v>会同二完小</v>
      </c>
      <c r="B32" s="55">
        <f t="shared" si="12"/>
        <v>2025</v>
      </c>
      <c r="C32" s="55">
        <f t="shared" si="13"/>
        <v>6</v>
      </c>
      <c r="D32" s="56">
        <v>29</v>
      </c>
      <c r="E32" s="58">
        <v>4</v>
      </c>
      <c r="F32" s="58">
        <v>5</v>
      </c>
      <c r="G32" s="58">
        <v>21</v>
      </c>
      <c r="H32" s="94">
        <v>0.7</v>
      </c>
      <c r="I32" s="58">
        <v>69</v>
      </c>
      <c r="J32" s="58">
        <v>9</v>
      </c>
      <c r="K32" s="72">
        <f t="shared" si="2"/>
        <v>4</v>
      </c>
      <c r="L32" s="73">
        <f t="shared" si="3"/>
        <v>7</v>
      </c>
      <c r="M32" s="73">
        <f t="shared" si="4"/>
        <v>21</v>
      </c>
      <c r="N32" s="73">
        <f t="shared" si="14"/>
        <v>18</v>
      </c>
      <c r="O32" s="73">
        <f t="shared" si="5"/>
        <v>35</v>
      </c>
      <c r="P32" s="74">
        <f t="shared" si="6"/>
        <v>13</v>
      </c>
      <c r="Q32" s="85">
        <f t="shared" si="7"/>
        <v>35</v>
      </c>
      <c r="R32" s="86" t="str">
        <f t="shared" si="8"/>
        <v>优</v>
      </c>
      <c r="S32" s="86" t="str">
        <f t="shared" si="9"/>
        <v>O3-8h</v>
      </c>
      <c r="T32" s="87" t="str">
        <f t="shared" si="10"/>
        <v/>
      </c>
    </row>
    <row r="33" ht="14.1" customHeight="1" spans="1:20">
      <c r="A33" s="54" t="str">
        <f t="shared" si="1"/>
        <v>会同二完小</v>
      </c>
      <c r="B33" s="55">
        <f t="shared" si="12"/>
        <v>2025</v>
      </c>
      <c r="C33" s="55">
        <f t="shared" si="13"/>
        <v>6</v>
      </c>
      <c r="D33" s="56">
        <v>30</v>
      </c>
      <c r="E33" s="58">
        <v>6</v>
      </c>
      <c r="F33" s="58">
        <v>4</v>
      </c>
      <c r="G33" s="58">
        <v>13</v>
      </c>
      <c r="H33" s="94">
        <v>0.6</v>
      </c>
      <c r="I33" s="58">
        <v>55</v>
      </c>
      <c r="J33" s="58">
        <v>5</v>
      </c>
      <c r="K33" s="72">
        <f t="shared" si="2"/>
        <v>6</v>
      </c>
      <c r="L33" s="73">
        <f t="shared" si="3"/>
        <v>5</v>
      </c>
      <c r="M33" s="73">
        <f t="shared" si="4"/>
        <v>13</v>
      </c>
      <c r="N33" s="73">
        <f t="shared" si="14"/>
        <v>15</v>
      </c>
      <c r="O33" s="73">
        <f t="shared" si="5"/>
        <v>28</v>
      </c>
      <c r="P33" s="74">
        <f t="shared" si="6"/>
        <v>8</v>
      </c>
      <c r="Q33" s="85">
        <f t="shared" si="7"/>
        <v>28</v>
      </c>
      <c r="R33" s="86" t="str">
        <f t="shared" si="8"/>
        <v>优</v>
      </c>
      <c r="S33" s="86" t="str">
        <f t="shared" si="9"/>
        <v>O3-8h</v>
      </c>
      <c r="T33" s="87" t="str">
        <f t="shared" si="10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58"/>
      <c r="F34" s="58"/>
      <c r="G34" s="58"/>
      <c r="H34" s="58"/>
      <c r="I34" s="58"/>
      <c r="J34" s="58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14"/>
        <v/>
      </c>
      <c r="O34" s="73" t="str">
        <f t="shared" si="5"/>
        <v/>
      </c>
      <c r="P34" s="74" t="str">
        <f t="shared" si="6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2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7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4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-5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-5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-2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-2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30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2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7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4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-11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-11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-8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-8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30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6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36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19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-47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-47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-24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-24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30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0.5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0.9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0.7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-0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-0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30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48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121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78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+10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+10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+40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+40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30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3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23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11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-38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-38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-27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-27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30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2025-07-03T02:45:33Z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DD03FF455B43433EA86524263622CB23</vt:lpwstr>
  </property>
</Properties>
</file>